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7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trlProps/ctrlProp12.xml" ContentType="application/vnd.ms-excel.controlproperties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trlProps/ctrlProp15.xml" ContentType="application/vnd.ms-excel.controlproperties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trlProps/ctrlProp16.xml" ContentType="application/vnd.ms-excel.controlproperties+xml"/>
  <Override PartName="/xl/comments10.xml" ContentType="application/vnd.openxmlformats-officedocument.spreadsheetml.comments+xml"/>
  <Override PartName="/xl/drawings/drawing1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11.xml" ContentType="application/vnd.openxmlformats-officedocument.spreadsheetml.comments+xml"/>
  <Override PartName="/xl/drawings/drawing15.xml" ContentType="application/vnd.openxmlformats-officedocument.drawing+xml"/>
  <Override PartName="/xl/ctrlProps/ctrlProp19.xml" ContentType="application/vnd.ms-excel.controlproperties+xml"/>
  <Override PartName="/xl/comments12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20.xml" ContentType="application/vnd.ms-excel.controlproperties+xml"/>
  <Override PartName="/xl/comments13.xml" ContentType="application/vnd.openxmlformats-officedocument.spreadsheetml.comments+xml"/>
  <Override PartName="/xl/drawings/drawing18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omments14.xml" ContentType="application/vnd.openxmlformats-officedocument.spreadsheetml.comments+xml"/>
  <Override PartName="/xl/drawings/drawing19.xml" ContentType="application/vnd.openxmlformats-officedocument.drawing+xml"/>
  <Override PartName="/xl/ctrlProps/ctrlProp23.xml" ContentType="application/vnd.ms-excel.controlproperties+xml"/>
  <Override PartName="/xl/comments15.xml" ContentType="application/vnd.openxmlformats-officedocument.spreadsheetml.comments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BTSZ\Documents\2024. év\Versenyek\Korosztályos bajnokság\"/>
    </mc:Choice>
  </mc:AlternateContent>
  <bookViews>
    <workbookView xWindow="-105" yWindow="-105" windowWidth="23250" windowHeight="13170" tabRatio="884" firstSheet="2" activeTab="3"/>
  </bookViews>
  <sheets>
    <sheet name="Altalanos" sheetId="1" r:id="rId1"/>
    <sheet name="Birók" sheetId="2" r:id="rId2"/>
    <sheet name="F12 elő" sheetId="344" r:id="rId3"/>
    <sheet name="F12 csapat" sheetId="345" r:id="rId4"/>
    <sheet name="F12 csapat vigasz" sheetId="349" r:id="rId5"/>
    <sheet name="L12 elő" sheetId="346" r:id="rId6"/>
    <sheet name="L12 csapat" sheetId="347" r:id="rId7"/>
    <sheet name="L12 csapat vigasz" sheetId="352" r:id="rId8"/>
    <sheet name="F14 elő" sheetId="231" r:id="rId9"/>
    <sheet name="F14 csapat" sheetId="239" r:id="rId10"/>
    <sheet name="L14 elő" sheetId="279" r:id="rId11"/>
    <sheet name="L14 csapat" sheetId="336" r:id="rId12"/>
    <sheet name="F16 elő" sheetId="342" r:id="rId13"/>
    <sheet name="F16 csapat" sheetId="338" r:id="rId14"/>
    <sheet name="L16 elő" sheetId="340" r:id="rId15"/>
    <sheet name="L16 csapat" sheetId="339" r:id="rId16"/>
    <sheet name="F18 elő" sheetId="343" r:id="rId17"/>
    <sheet name="F18 csapat" sheetId="341" r:id="rId18"/>
    <sheet name="L18 csapat elő" sheetId="327" r:id="rId19"/>
    <sheet name="L18 csapat" sheetId="337" r:id="rId20"/>
  </sheets>
  <externalReferences>
    <externalReference r:id="rId21"/>
    <externalReference r:id="rId22"/>
    <externalReference r:id="rId23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8">'F14 elő'!$1:$6</definedName>
    <definedName name="_xlnm.Print_Titles" localSheetId="10">'L14 elő'!$1:$6</definedName>
    <definedName name="_xlnm.Print_Titles" localSheetId="18">'L18 csapat elő'!$1:$6</definedName>
    <definedName name="_xlnm.Print_Area" localSheetId="1">Birók!$A$1:$N$29</definedName>
    <definedName name="_xlnm.Print_Area" localSheetId="9">'F14 csapat'!$A$1:$R$57</definedName>
    <definedName name="_xlnm.Print_Area" localSheetId="8">'F14 elő'!$A$1:$Q$135</definedName>
    <definedName name="_xlnm.Print_Area" localSheetId="10">'L14 elő'!$A$1:$Q$133</definedName>
    <definedName name="_xlnm.Print_Area" localSheetId="18">'L18 csapat elő'!$A$1:$Q$133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7" i="352" l="1"/>
  <c r="F53" i="352" s="1"/>
  <c r="F51" i="352"/>
  <c r="F50" i="352"/>
  <c r="I37" i="352"/>
  <c r="G37" i="352"/>
  <c r="D37" i="352"/>
  <c r="C37" i="352"/>
  <c r="B37" i="352"/>
  <c r="I35" i="352"/>
  <c r="G35" i="352"/>
  <c r="D35" i="352"/>
  <c r="C35" i="352"/>
  <c r="B35" i="352"/>
  <c r="I33" i="352"/>
  <c r="G33" i="352"/>
  <c r="D33" i="352"/>
  <c r="C33" i="352"/>
  <c r="B33" i="352"/>
  <c r="I31" i="352"/>
  <c r="G31" i="352"/>
  <c r="D31" i="352"/>
  <c r="C31" i="352"/>
  <c r="B31" i="352"/>
  <c r="I29" i="352"/>
  <c r="G29" i="352"/>
  <c r="D29" i="352"/>
  <c r="C29" i="352"/>
  <c r="B29" i="352"/>
  <c r="I27" i="352"/>
  <c r="G27" i="352"/>
  <c r="D27" i="352"/>
  <c r="C27" i="352"/>
  <c r="B27" i="352"/>
  <c r="I25" i="352"/>
  <c r="G25" i="352"/>
  <c r="D25" i="352"/>
  <c r="C25" i="352"/>
  <c r="B25" i="352"/>
  <c r="I23" i="352"/>
  <c r="G23" i="352"/>
  <c r="D23" i="352"/>
  <c r="C23" i="352"/>
  <c r="B23" i="352"/>
  <c r="I21" i="352"/>
  <c r="G21" i="352"/>
  <c r="D21" i="352"/>
  <c r="C21" i="352"/>
  <c r="B21" i="352"/>
  <c r="I19" i="352"/>
  <c r="G19" i="352"/>
  <c r="D19" i="352"/>
  <c r="C19" i="352"/>
  <c r="B19" i="352"/>
  <c r="I17" i="352"/>
  <c r="G17" i="352"/>
  <c r="D17" i="352"/>
  <c r="C17" i="352"/>
  <c r="B17" i="352"/>
  <c r="U16" i="352"/>
  <c r="U15" i="352"/>
  <c r="I15" i="352"/>
  <c r="G15" i="352"/>
  <c r="D15" i="352"/>
  <c r="C15" i="352"/>
  <c r="B15" i="352"/>
  <c r="U14" i="352"/>
  <c r="U13" i="352"/>
  <c r="I13" i="352"/>
  <c r="G13" i="352"/>
  <c r="D13" i="352"/>
  <c r="C13" i="352"/>
  <c r="B13" i="352"/>
  <c r="U12" i="352"/>
  <c r="U11" i="352"/>
  <c r="I11" i="352"/>
  <c r="G11" i="352"/>
  <c r="D11" i="352"/>
  <c r="C11" i="352"/>
  <c r="B11" i="352"/>
  <c r="U10" i="352"/>
  <c r="U9" i="352"/>
  <c r="I9" i="352"/>
  <c r="G9" i="352"/>
  <c r="D9" i="352"/>
  <c r="C9" i="352"/>
  <c r="B9" i="352"/>
  <c r="U8" i="352"/>
  <c r="U7" i="352"/>
  <c r="I7" i="352"/>
  <c r="G7" i="352"/>
  <c r="D7" i="352"/>
  <c r="C7" i="352"/>
  <c r="B7" i="352"/>
  <c r="F6" i="352"/>
  <c r="Y5" i="352"/>
  <c r="AC1" i="352" s="1"/>
  <c r="R4" i="352"/>
  <c r="O57" i="352"/>
  <c r="G4" i="352"/>
  <c r="A4" i="352"/>
  <c r="Y3" i="352"/>
  <c r="Q6" i="352"/>
  <c r="E2" i="352"/>
  <c r="A1" i="352"/>
  <c r="R57" i="349"/>
  <c r="F51" i="349"/>
  <c r="F52" i="349"/>
  <c r="I37" i="349"/>
  <c r="G37" i="349"/>
  <c r="D37" i="349"/>
  <c r="C37" i="349"/>
  <c r="B37" i="349"/>
  <c r="I35" i="349"/>
  <c r="G35" i="349"/>
  <c r="D35" i="349"/>
  <c r="C35" i="349"/>
  <c r="B35" i="349"/>
  <c r="I33" i="349"/>
  <c r="G33" i="349"/>
  <c r="D33" i="349"/>
  <c r="C33" i="349"/>
  <c r="B33" i="349"/>
  <c r="I31" i="349"/>
  <c r="G31" i="349"/>
  <c r="D31" i="349"/>
  <c r="C31" i="349"/>
  <c r="B31" i="349"/>
  <c r="I29" i="349"/>
  <c r="G29" i="349"/>
  <c r="D29" i="349"/>
  <c r="C29" i="349"/>
  <c r="B29" i="349"/>
  <c r="I27" i="349"/>
  <c r="G27" i="349"/>
  <c r="D27" i="349"/>
  <c r="C27" i="349"/>
  <c r="B27" i="349"/>
  <c r="I25" i="349"/>
  <c r="G25" i="349"/>
  <c r="D25" i="349"/>
  <c r="C25" i="349"/>
  <c r="B25" i="349"/>
  <c r="I23" i="349"/>
  <c r="G23" i="349"/>
  <c r="D23" i="349"/>
  <c r="C23" i="349"/>
  <c r="B23" i="349"/>
  <c r="I21" i="349"/>
  <c r="G21" i="349"/>
  <c r="D21" i="349"/>
  <c r="C21" i="349"/>
  <c r="B21" i="349"/>
  <c r="I19" i="349"/>
  <c r="G19" i="349"/>
  <c r="D19" i="349"/>
  <c r="C19" i="349"/>
  <c r="B19" i="349"/>
  <c r="I17" i="349"/>
  <c r="G17" i="349"/>
  <c r="D17" i="349"/>
  <c r="C17" i="349"/>
  <c r="B17" i="349"/>
  <c r="U16" i="349"/>
  <c r="U15" i="349"/>
  <c r="I15" i="349"/>
  <c r="G15" i="349"/>
  <c r="D15" i="349"/>
  <c r="C15" i="349"/>
  <c r="B15" i="349"/>
  <c r="U14" i="349"/>
  <c r="U13" i="349"/>
  <c r="I13" i="349"/>
  <c r="G13" i="349"/>
  <c r="D13" i="349"/>
  <c r="C13" i="349"/>
  <c r="B13" i="349"/>
  <c r="U12" i="349"/>
  <c r="U11" i="349"/>
  <c r="I11" i="349"/>
  <c r="G11" i="349"/>
  <c r="D11" i="349"/>
  <c r="C11" i="349"/>
  <c r="B11" i="349"/>
  <c r="U10" i="349"/>
  <c r="U9" i="349"/>
  <c r="I9" i="349"/>
  <c r="G9" i="349"/>
  <c r="D9" i="349"/>
  <c r="C9" i="349"/>
  <c r="B9" i="349"/>
  <c r="U8" i="349"/>
  <c r="U7" i="349"/>
  <c r="I7" i="349"/>
  <c r="G7" i="349"/>
  <c r="D7" i="349"/>
  <c r="C7" i="349"/>
  <c r="B7" i="349"/>
  <c r="Y5" i="349"/>
  <c r="AG1" i="349" s="1"/>
  <c r="R4" i="349"/>
  <c r="O57" i="349" s="1"/>
  <c r="G4" i="349"/>
  <c r="A4" i="349"/>
  <c r="Y3" i="349"/>
  <c r="E2" i="349"/>
  <c r="AF1" i="349"/>
  <c r="AE1" i="349"/>
  <c r="AD1" i="349"/>
  <c r="AB1" i="349"/>
  <c r="A1" i="349"/>
  <c r="R62" i="347"/>
  <c r="F56" i="347" s="1"/>
  <c r="I21" i="347"/>
  <c r="G21" i="347"/>
  <c r="D21" i="347"/>
  <c r="C21" i="347"/>
  <c r="B21" i="347"/>
  <c r="I19" i="347"/>
  <c r="G19" i="347"/>
  <c r="D19" i="347"/>
  <c r="C19" i="347"/>
  <c r="B19" i="347"/>
  <c r="I17" i="347"/>
  <c r="G17" i="347"/>
  <c r="D17" i="347"/>
  <c r="C17" i="347"/>
  <c r="B17" i="347"/>
  <c r="U16" i="347"/>
  <c r="U15" i="347"/>
  <c r="I15" i="347"/>
  <c r="G15" i="347"/>
  <c r="D15" i="347"/>
  <c r="C15" i="347"/>
  <c r="B15" i="347"/>
  <c r="U14" i="347"/>
  <c r="U13" i="347"/>
  <c r="I13" i="347"/>
  <c r="G13" i="347"/>
  <c r="D13" i="347"/>
  <c r="C13" i="347"/>
  <c r="B13" i="347"/>
  <c r="U12" i="347"/>
  <c r="U11" i="347"/>
  <c r="I11" i="347"/>
  <c r="G11" i="347"/>
  <c r="D11" i="347"/>
  <c r="C11" i="347"/>
  <c r="B11" i="347"/>
  <c r="U10" i="347"/>
  <c r="U9" i="347"/>
  <c r="I9" i="347"/>
  <c r="G9" i="347"/>
  <c r="D9" i="347"/>
  <c r="C9" i="347"/>
  <c r="B9" i="347"/>
  <c r="U8" i="347"/>
  <c r="U7" i="347"/>
  <c r="I7" i="347"/>
  <c r="G7" i="347"/>
  <c r="D7" i="347"/>
  <c r="C7" i="347"/>
  <c r="B7" i="347"/>
  <c r="Y5" i="347"/>
  <c r="AE1" i="347" s="1"/>
  <c r="R4" i="347"/>
  <c r="O62" i="347" s="1"/>
  <c r="G4" i="347"/>
  <c r="A4" i="347"/>
  <c r="Y3" i="347"/>
  <c r="AF1" i="347"/>
  <c r="A1" i="347"/>
  <c r="P156" i="346"/>
  <c r="M156" i="346"/>
  <c r="L156" i="346"/>
  <c r="K156" i="346"/>
  <c r="J156" i="346"/>
  <c r="P155" i="346"/>
  <c r="M155" i="346" s="1"/>
  <c r="L155" i="346"/>
  <c r="K155" i="346"/>
  <c r="J155" i="346"/>
  <c r="P154" i="346"/>
  <c r="M154" i="346" s="1"/>
  <c r="L154" i="346"/>
  <c r="K154" i="346"/>
  <c r="J154" i="346"/>
  <c r="P153" i="346"/>
  <c r="M153" i="346" s="1"/>
  <c r="L153" i="346"/>
  <c r="K153" i="346"/>
  <c r="J153" i="346"/>
  <c r="P152" i="346"/>
  <c r="M152" i="346"/>
  <c r="L152" i="346"/>
  <c r="K152" i="346"/>
  <c r="J152" i="346"/>
  <c r="P151" i="346"/>
  <c r="M151" i="346" s="1"/>
  <c r="L151" i="346"/>
  <c r="K151" i="346"/>
  <c r="J151" i="346"/>
  <c r="P150" i="346"/>
  <c r="M150" i="346" s="1"/>
  <c r="L150" i="346"/>
  <c r="K150" i="346"/>
  <c r="J150" i="346"/>
  <c r="P149" i="346"/>
  <c r="M149" i="346" s="1"/>
  <c r="L149" i="346"/>
  <c r="K149" i="346"/>
  <c r="J149" i="346"/>
  <c r="P148" i="346"/>
  <c r="M148" i="346"/>
  <c r="L148" i="346"/>
  <c r="K148" i="346"/>
  <c r="J148" i="346"/>
  <c r="P147" i="346"/>
  <c r="M147" i="346" s="1"/>
  <c r="L147" i="346"/>
  <c r="K147" i="346"/>
  <c r="J147" i="346"/>
  <c r="P146" i="346"/>
  <c r="M146" i="346" s="1"/>
  <c r="L146" i="346"/>
  <c r="K146" i="346"/>
  <c r="J146" i="346"/>
  <c r="P145" i="346"/>
  <c r="M145" i="346" s="1"/>
  <c r="L145" i="346"/>
  <c r="K145" i="346"/>
  <c r="J145" i="346"/>
  <c r="P144" i="346"/>
  <c r="M144" i="346"/>
  <c r="L144" i="346"/>
  <c r="K144" i="346"/>
  <c r="J144" i="346"/>
  <c r="P143" i="346"/>
  <c r="M143" i="346" s="1"/>
  <c r="L143" i="346"/>
  <c r="K143" i="346"/>
  <c r="J143" i="346"/>
  <c r="P142" i="346"/>
  <c r="M142" i="346" s="1"/>
  <c r="L142" i="346"/>
  <c r="K142" i="346"/>
  <c r="J142" i="346"/>
  <c r="P141" i="346"/>
  <c r="M141" i="346" s="1"/>
  <c r="L141" i="346"/>
  <c r="K141" i="346"/>
  <c r="J141" i="346"/>
  <c r="P140" i="346"/>
  <c r="M140" i="346"/>
  <c r="L140" i="346"/>
  <c r="K140" i="346"/>
  <c r="J140" i="346"/>
  <c r="P139" i="346"/>
  <c r="M139" i="346" s="1"/>
  <c r="L139" i="346"/>
  <c r="K139" i="346"/>
  <c r="J139" i="346"/>
  <c r="P138" i="346"/>
  <c r="M138" i="346" s="1"/>
  <c r="L138" i="346"/>
  <c r="K138" i="346"/>
  <c r="J138" i="346"/>
  <c r="P137" i="346"/>
  <c r="M137" i="346" s="1"/>
  <c r="L137" i="346"/>
  <c r="K137" i="346"/>
  <c r="J137" i="346"/>
  <c r="P136" i="346"/>
  <c r="M136" i="346"/>
  <c r="L136" i="346"/>
  <c r="K136" i="346"/>
  <c r="J136" i="346"/>
  <c r="P135" i="346"/>
  <c r="M135" i="346" s="1"/>
  <c r="L135" i="346"/>
  <c r="K135" i="346"/>
  <c r="J135" i="346"/>
  <c r="P134" i="346"/>
  <c r="M134" i="346" s="1"/>
  <c r="L134" i="346"/>
  <c r="K134" i="346"/>
  <c r="J134" i="346"/>
  <c r="P133" i="346"/>
  <c r="M133" i="346" s="1"/>
  <c r="L133" i="346"/>
  <c r="K133" i="346"/>
  <c r="J133" i="346"/>
  <c r="P132" i="346"/>
  <c r="M132" i="346"/>
  <c r="L132" i="346"/>
  <c r="K132" i="346"/>
  <c r="J132" i="346"/>
  <c r="P131" i="346"/>
  <c r="M131" i="346" s="1"/>
  <c r="L131" i="346"/>
  <c r="K131" i="346"/>
  <c r="J131" i="346"/>
  <c r="P130" i="346"/>
  <c r="M130" i="346" s="1"/>
  <c r="L130" i="346"/>
  <c r="K130" i="346"/>
  <c r="J130" i="346"/>
  <c r="P129" i="346"/>
  <c r="M129" i="346" s="1"/>
  <c r="L129" i="346"/>
  <c r="K129" i="346"/>
  <c r="J129" i="346"/>
  <c r="P128" i="346"/>
  <c r="M128" i="346"/>
  <c r="L128" i="346"/>
  <c r="K128" i="346"/>
  <c r="J128" i="346"/>
  <c r="P127" i="346"/>
  <c r="M127" i="346" s="1"/>
  <c r="L127" i="346"/>
  <c r="K127" i="346"/>
  <c r="J127" i="346"/>
  <c r="P126" i="346"/>
  <c r="M126" i="346" s="1"/>
  <c r="L126" i="346"/>
  <c r="K126" i="346"/>
  <c r="J126" i="346"/>
  <c r="P125" i="346"/>
  <c r="M125" i="346" s="1"/>
  <c r="L125" i="346"/>
  <c r="K125" i="346"/>
  <c r="J125" i="346"/>
  <c r="P124" i="346"/>
  <c r="M124" i="346"/>
  <c r="L124" i="346"/>
  <c r="K124" i="346"/>
  <c r="J124" i="346"/>
  <c r="P123" i="346"/>
  <c r="M123" i="346" s="1"/>
  <c r="L123" i="346"/>
  <c r="K123" i="346"/>
  <c r="J123" i="346"/>
  <c r="P122" i="346"/>
  <c r="M122" i="346" s="1"/>
  <c r="L122" i="346"/>
  <c r="K122" i="346"/>
  <c r="J122" i="346"/>
  <c r="P121" i="346"/>
  <c r="M121" i="346" s="1"/>
  <c r="L121" i="346"/>
  <c r="K121" i="346"/>
  <c r="J121" i="346"/>
  <c r="P120" i="346"/>
  <c r="M120" i="346"/>
  <c r="L120" i="346"/>
  <c r="K120" i="346"/>
  <c r="J120" i="346"/>
  <c r="P119" i="346"/>
  <c r="M119" i="346" s="1"/>
  <c r="L119" i="346"/>
  <c r="K119" i="346"/>
  <c r="J119" i="346"/>
  <c r="P118" i="346"/>
  <c r="M118" i="346" s="1"/>
  <c r="L118" i="346"/>
  <c r="K118" i="346"/>
  <c r="J118" i="346"/>
  <c r="P117" i="346"/>
  <c r="M117" i="346" s="1"/>
  <c r="L117" i="346"/>
  <c r="K117" i="346"/>
  <c r="J117" i="346"/>
  <c r="P116" i="346"/>
  <c r="M116" i="346"/>
  <c r="L116" i="346"/>
  <c r="K116" i="346"/>
  <c r="J116" i="346"/>
  <c r="P115" i="346"/>
  <c r="M115" i="346" s="1"/>
  <c r="L115" i="346"/>
  <c r="K115" i="346"/>
  <c r="J115" i="346"/>
  <c r="P114" i="346"/>
  <c r="M114" i="346" s="1"/>
  <c r="L114" i="346"/>
  <c r="K114" i="346"/>
  <c r="J114" i="346"/>
  <c r="P113" i="346"/>
  <c r="M113" i="346" s="1"/>
  <c r="L113" i="346"/>
  <c r="K113" i="346"/>
  <c r="J113" i="346"/>
  <c r="P112" i="346"/>
  <c r="M112" i="346"/>
  <c r="L112" i="346"/>
  <c r="K112" i="346"/>
  <c r="J112" i="346"/>
  <c r="P111" i="346"/>
  <c r="M111" i="346" s="1"/>
  <c r="L111" i="346"/>
  <c r="K111" i="346"/>
  <c r="J111" i="346"/>
  <c r="P110" i="346"/>
  <c r="M110" i="346" s="1"/>
  <c r="L110" i="346"/>
  <c r="K110" i="346"/>
  <c r="J110" i="346"/>
  <c r="P109" i="346"/>
  <c r="M109" i="346" s="1"/>
  <c r="L109" i="346"/>
  <c r="K109" i="346"/>
  <c r="J109" i="346"/>
  <c r="P108" i="346"/>
  <c r="M108" i="346"/>
  <c r="L108" i="346"/>
  <c r="K108" i="346"/>
  <c r="J108" i="346"/>
  <c r="P107" i="346"/>
  <c r="M107" i="346" s="1"/>
  <c r="L107" i="346"/>
  <c r="K107" i="346"/>
  <c r="J107" i="346"/>
  <c r="P106" i="346"/>
  <c r="M106" i="346" s="1"/>
  <c r="L106" i="346"/>
  <c r="K106" i="346"/>
  <c r="J106" i="346"/>
  <c r="P105" i="346"/>
  <c r="M105" i="346" s="1"/>
  <c r="L105" i="346"/>
  <c r="K105" i="346"/>
  <c r="J105" i="346"/>
  <c r="P104" i="346"/>
  <c r="M104" i="346"/>
  <c r="L104" i="346"/>
  <c r="K104" i="346"/>
  <c r="J104" i="346"/>
  <c r="P103" i="346"/>
  <c r="M103" i="346" s="1"/>
  <c r="L103" i="346"/>
  <c r="K103" i="346"/>
  <c r="J103" i="346"/>
  <c r="P102" i="346"/>
  <c r="M102" i="346" s="1"/>
  <c r="L102" i="346"/>
  <c r="K102" i="346"/>
  <c r="J102" i="346"/>
  <c r="P101" i="346"/>
  <c r="M101" i="346" s="1"/>
  <c r="L101" i="346"/>
  <c r="K101" i="346"/>
  <c r="J101" i="346"/>
  <c r="P100" i="346"/>
  <c r="M100" i="346"/>
  <c r="L100" i="346"/>
  <c r="K100" i="346"/>
  <c r="J100" i="346"/>
  <c r="P99" i="346"/>
  <c r="M99" i="346" s="1"/>
  <c r="L99" i="346"/>
  <c r="K99" i="346"/>
  <c r="J99" i="346"/>
  <c r="P98" i="346"/>
  <c r="M98" i="346" s="1"/>
  <c r="L98" i="346"/>
  <c r="K98" i="346"/>
  <c r="J98" i="346"/>
  <c r="P97" i="346"/>
  <c r="M97" i="346" s="1"/>
  <c r="L97" i="346"/>
  <c r="K97" i="346"/>
  <c r="J97" i="346"/>
  <c r="P96" i="346"/>
  <c r="M96" i="346"/>
  <c r="L96" i="346"/>
  <c r="K96" i="346"/>
  <c r="J96" i="346"/>
  <c r="P95" i="346"/>
  <c r="M95" i="346" s="1"/>
  <c r="L95" i="346"/>
  <c r="K95" i="346"/>
  <c r="J95" i="346"/>
  <c r="P94" i="346"/>
  <c r="M94" i="346" s="1"/>
  <c r="L94" i="346"/>
  <c r="K94" i="346"/>
  <c r="J94" i="346"/>
  <c r="P93" i="346"/>
  <c r="M93" i="346" s="1"/>
  <c r="L93" i="346"/>
  <c r="K93" i="346"/>
  <c r="J93" i="346"/>
  <c r="P92" i="346"/>
  <c r="M92" i="346"/>
  <c r="L92" i="346"/>
  <c r="K92" i="346"/>
  <c r="J92" i="346"/>
  <c r="P91" i="346"/>
  <c r="M91" i="346" s="1"/>
  <c r="L91" i="346"/>
  <c r="K91" i="346"/>
  <c r="J91" i="346"/>
  <c r="P90" i="346"/>
  <c r="M90" i="346" s="1"/>
  <c r="L90" i="346"/>
  <c r="K90" i="346"/>
  <c r="J90" i="346"/>
  <c r="P89" i="346"/>
  <c r="M89" i="346" s="1"/>
  <c r="L89" i="346"/>
  <c r="K89" i="346"/>
  <c r="J89" i="346"/>
  <c r="P88" i="346"/>
  <c r="M88" i="346"/>
  <c r="L88" i="346"/>
  <c r="K88" i="346"/>
  <c r="J88" i="346"/>
  <c r="P87" i="346"/>
  <c r="M87" i="346" s="1"/>
  <c r="L87" i="346"/>
  <c r="K87" i="346"/>
  <c r="J87" i="346"/>
  <c r="P86" i="346"/>
  <c r="M86" i="346" s="1"/>
  <c r="L86" i="346"/>
  <c r="K86" i="346"/>
  <c r="J86" i="346"/>
  <c r="P85" i="346"/>
  <c r="M85" i="346" s="1"/>
  <c r="L85" i="346"/>
  <c r="K85" i="346"/>
  <c r="J85" i="346"/>
  <c r="P84" i="346"/>
  <c r="M84" i="346"/>
  <c r="L84" i="346"/>
  <c r="K84" i="346"/>
  <c r="J84" i="346"/>
  <c r="P83" i="346"/>
  <c r="M83" i="346" s="1"/>
  <c r="L83" i="346"/>
  <c r="K83" i="346"/>
  <c r="J83" i="346"/>
  <c r="P82" i="346"/>
  <c r="M82" i="346" s="1"/>
  <c r="L82" i="346"/>
  <c r="K82" i="346"/>
  <c r="J82" i="346"/>
  <c r="P81" i="346"/>
  <c r="M81" i="346" s="1"/>
  <c r="L81" i="346"/>
  <c r="K81" i="346"/>
  <c r="J81" i="346"/>
  <c r="P80" i="346"/>
  <c r="M80" i="346"/>
  <c r="L80" i="346"/>
  <c r="K80" i="346"/>
  <c r="J80" i="346"/>
  <c r="P79" i="346"/>
  <c r="M79" i="346" s="1"/>
  <c r="L79" i="346"/>
  <c r="K79" i="346"/>
  <c r="J79" i="346"/>
  <c r="P78" i="346"/>
  <c r="M78" i="346" s="1"/>
  <c r="L78" i="346"/>
  <c r="K78" i="346"/>
  <c r="J78" i="346"/>
  <c r="P77" i="346"/>
  <c r="M77" i="346" s="1"/>
  <c r="L77" i="346"/>
  <c r="K77" i="346"/>
  <c r="J77" i="346"/>
  <c r="P76" i="346"/>
  <c r="M76" i="346"/>
  <c r="L76" i="346"/>
  <c r="K76" i="346"/>
  <c r="J76" i="346"/>
  <c r="P75" i="346"/>
  <c r="M75" i="346" s="1"/>
  <c r="L75" i="346"/>
  <c r="K75" i="346"/>
  <c r="J75" i="346"/>
  <c r="P74" i="346"/>
  <c r="M74" i="346" s="1"/>
  <c r="L74" i="346"/>
  <c r="K74" i="346"/>
  <c r="J74" i="346"/>
  <c r="P73" i="346"/>
  <c r="M73" i="346" s="1"/>
  <c r="L73" i="346"/>
  <c r="K73" i="346"/>
  <c r="J73" i="346"/>
  <c r="P72" i="346"/>
  <c r="M72" i="346"/>
  <c r="L72" i="346"/>
  <c r="K72" i="346"/>
  <c r="J72" i="346"/>
  <c r="P71" i="346"/>
  <c r="M71" i="346" s="1"/>
  <c r="L71" i="346"/>
  <c r="K71" i="346"/>
  <c r="J71" i="346"/>
  <c r="P70" i="346"/>
  <c r="M70" i="346" s="1"/>
  <c r="L70" i="346"/>
  <c r="K70" i="346"/>
  <c r="J70" i="346"/>
  <c r="P69" i="346"/>
  <c r="M69" i="346" s="1"/>
  <c r="L69" i="346"/>
  <c r="K69" i="346"/>
  <c r="J69" i="346"/>
  <c r="P68" i="346"/>
  <c r="M68" i="346"/>
  <c r="L68" i="346"/>
  <c r="K68" i="346"/>
  <c r="J68" i="346"/>
  <c r="P67" i="346"/>
  <c r="M67" i="346" s="1"/>
  <c r="L67" i="346"/>
  <c r="K67" i="346"/>
  <c r="J67" i="346"/>
  <c r="P66" i="346"/>
  <c r="M66" i="346" s="1"/>
  <c r="L66" i="346"/>
  <c r="K66" i="346"/>
  <c r="J66" i="346"/>
  <c r="P65" i="346"/>
  <c r="M65" i="346" s="1"/>
  <c r="L65" i="346"/>
  <c r="K65" i="346"/>
  <c r="J65" i="346"/>
  <c r="P64" i="346"/>
  <c r="M64" i="346"/>
  <c r="L64" i="346"/>
  <c r="K64" i="346"/>
  <c r="J64" i="346"/>
  <c r="P63" i="346"/>
  <c r="M63" i="346" s="1"/>
  <c r="L63" i="346"/>
  <c r="K63" i="346"/>
  <c r="J63" i="346"/>
  <c r="P62" i="346"/>
  <c r="M62" i="346" s="1"/>
  <c r="L62" i="346"/>
  <c r="K62" i="346"/>
  <c r="J62" i="346"/>
  <c r="P61" i="346"/>
  <c r="M61" i="346" s="1"/>
  <c r="L61" i="346"/>
  <c r="K61" i="346"/>
  <c r="J61" i="346"/>
  <c r="P60" i="346"/>
  <c r="M60" i="346"/>
  <c r="L60" i="346"/>
  <c r="K60" i="346"/>
  <c r="J60" i="346"/>
  <c r="P59" i="346"/>
  <c r="M59" i="346" s="1"/>
  <c r="L59" i="346"/>
  <c r="K59" i="346"/>
  <c r="J59" i="346"/>
  <c r="P58" i="346"/>
  <c r="M58" i="346" s="1"/>
  <c r="L58" i="346"/>
  <c r="K58" i="346"/>
  <c r="J58" i="346"/>
  <c r="P57" i="346"/>
  <c r="M57" i="346" s="1"/>
  <c r="L57" i="346"/>
  <c r="K57" i="346"/>
  <c r="J57" i="346"/>
  <c r="P56" i="346"/>
  <c r="M56" i="346"/>
  <c r="L56" i="346"/>
  <c r="K56" i="346"/>
  <c r="J56" i="346"/>
  <c r="P55" i="346"/>
  <c r="M55" i="346" s="1"/>
  <c r="L55" i="346"/>
  <c r="K55" i="346"/>
  <c r="J55" i="346"/>
  <c r="P54" i="346"/>
  <c r="M54" i="346" s="1"/>
  <c r="L54" i="346"/>
  <c r="K54" i="346"/>
  <c r="J54" i="346"/>
  <c r="P53" i="346"/>
  <c r="M53" i="346" s="1"/>
  <c r="L53" i="346"/>
  <c r="K53" i="346"/>
  <c r="J53" i="346"/>
  <c r="P52" i="346"/>
  <c r="M52" i="346"/>
  <c r="L52" i="346"/>
  <c r="K52" i="346"/>
  <c r="J52" i="346"/>
  <c r="P51" i="346"/>
  <c r="M51" i="346" s="1"/>
  <c r="L51" i="346"/>
  <c r="K51" i="346"/>
  <c r="J51" i="346"/>
  <c r="P50" i="346"/>
  <c r="M50" i="346" s="1"/>
  <c r="L50" i="346"/>
  <c r="K50" i="346"/>
  <c r="J50" i="346"/>
  <c r="P49" i="346"/>
  <c r="M49" i="346" s="1"/>
  <c r="L49" i="346"/>
  <c r="K49" i="346"/>
  <c r="J49" i="346"/>
  <c r="P48" i="346"/>
  <c r="M48" i="346"/>
  <c r="L48" i="346"/>
  <c r="K48" i="346"/>
  <c r="J48" i="346"/>
  <c r="P47" i="346"/>
  <c r="M47" i="346" s="1"/>
  <c r="L47" i="346"/>
  <c r="K47" i="346"/>
  <c r="J47" i="346"/>
  <c r="P46" i="346"/>
  <c r="M46" i="346" s="1"/>
  <c r="L46" i="346"/>
  <c r="K46" i="346"/>
  <c r="J46" i="346"/>
  <c r="P45" i="346"/>
  <c r="M45" i="346" s="1"/>
  <c r="L45" i="346"/>
  <c r="K45" i="346"/>
  <c r="J45" i="346"/>
  <c r="P44" i="346"/>
  <c r="M44" i="346"/>
  <c r="L44" i="346"/>
  <c r="K44" i="346"/>
  <c r="J44" i="346"/>
  <c r="P43" i="346"/>
  <c r="M43" i="346" s="1"/>
  <c r="L43" i="346"/>
  <c r="K43" i="346"/>
  <c r="J43" i="346"/>
  <c r="P42" i="346"/>
  <c r="M42" i="346" s="1"/>
  <c r="L42" i="346"/>
  <c r="K42" i="346"/>
  <c r="J42" i="346"/>
  <c r="P41" i="346"/>
  <c r="M41" i="346" s="1"/>
  <c r="L41" i="346"/>
  <c r="K41" i="346"/>
  <c r="J41" i="346"/>
  <c r="P40" i="346"/>
  <c r="M40" i="346"/>
  <c r="L40" i="346"/>
  <c r="K40" i="346"/>
  <c r="J40" i="346"/>
  <c r="H5" i="346"/>
  <c r="C5" i="346"/>
  <c r="A5" i="346"/>
  <c r="A1" i="346"/>
  <c r="R57" i="345"/>
  <c r="F52" i="345" s="1"/>
  <c r="I37" i="345"/>
  <c r="G37" i="345"/>
  <c r="D37" i="345"/>
  <c r="C37" i="345"/>
  <c r="B37" i="345"/>
  <c r="I35" i="345"/>
  <c r="G35" i="345"/>
  <c r="D35" i="345"/>
  <c r="C35" i="345"/>
  <c r="B35" i="345"/>
  <c r="I33" i="345"/>
  <c r="G33" i="345"/>
  <c r="D33" i="345"/>
  <c r="C33" i="345"/>
  <c r="B33" i="345"/>
  <c r="I31" i="345"/>
  <c r="G31" i="345"/>
  <c r="D31" i="345"/>
  <c r="C31" i="345"/>
  <c r="B31" i="345"/>
  <c r="I29" i="345"/>
  <c r="G29" i="345"/>
  <c r="D29" i="345"/>
  <c r="C29" i="345"/>
  <c r="B29" i="345"/>
  <c r="I27" i="345"/>
  <c r="G27" i="345"/>
  <c r="D27" i="345"/>
  <c r="C27" i="345"/>
  <c r="B27" i="345"/>
  <c r="I25" i="345"/>
  <c r="G25" i="345"/>
  <c r="D25" i="345"/>
  <c r="C25" i="345"/>
  <c r="B25" i="345"/>
  <c r="I23" i="345"/>
  <c r="G23" i="345"/>
  <c r="D23" i="345"/>
  <c r="C23" i="345"/>
  <c r="B23" i="345"/>
  <c r="I21" i="345"/>
  <c r="G21" i="345"/>
  <c r="D21" i="345"/>
  <c r="C21" i="345"/>
  <c r="B21" i="345"/>
  <c r="I19" i="345"/>
  <c r="G19" i="345"/>
  <c r="D19" i="345"/>
  <c r="C19" i="345"/>
  <c r="B19" i="345"/>
  <c r="I17" i="345"/>
  <c r="G17" i="345"/>
  <c r="D17" i="345"/>
  <c r="C17" i="345"/>
  <c r="B17" i="345"/>
  <c r="U16" i="345"/>
  <c r="U15" i="345"/>
  <c r="I15" i="345"/>
  <c r="G15" i="345"/>
  <c r="D15" i="345"/>
  <c r="C15" i="345"/>
  <c r="B15" i="345"/>
  <c r="U14" i="345"/>
  <c r="U13" i="345"/>
  <c r="I13" i="345"/>
  <c r="G13" i="345"/>
  <c r="D13" i="345"/>
  <c r="C13" i="345"/>
  <c r="B13" i="345"/>
  <c r="U12" i="345"/>
  <c r="U11" i="345"/>
  <c r="I11" i="345"/>
  <c r="G11" i="345"/>
  <c r="D11" i="345"/>
  <c r="C11" i="345"/>
  <c r="B11" i="345"/>
  <c r="U10" i="345"/>
  <c r="U9" i="345"/>
  <c r="I9" i="345"/>
  <c r="G9" i="345"/>
  <c r="D9" i="345"/>
  <c r="C9" i="345"/>
  <c r="B9" i="345"/>
  <c r="U8" i="345"/>
  <c r="U7" i="345"/>
  <c r="I7" i="345"/>
  <c r="G7" i="345"/>
  <c r="D7" i="345"/>
  <c r="C7" i="345"/>
  <c r="B7" i="345"/>
  <c r="Y5" i="345"/>
  <c r="AD1" i="345" s="1"/>
  <c r="R4" i="345"/>
  <c r="O57" i="345"/>
  <c r="G4" i="345"/>
  <c r="A4" i="345"/>
  <c r="Y3" i="345"/>
  <c r="E2" i="345"/>
  <c r="AH1" i="345"/>
  <c r="AF1" i="345"/>
  <c r="AE1" i="345"/>
  <c r="AC1" i="345"/>
  <c r="A1" i="345"/>
  <c r="P156" i="344"/>
  <c r="M156" i="344" s="1"/>
  <c r="L156" i="344"/>
  <c r="K156" i="344"/>
  <c r="J156" i="344"/>
  <c r="P155" i="344"/>
  <c r="M155" i="344" s="1"/>
  <c r="L155" i="344"/>
  <c r="K155" i="344"/>
  <c r="J155" i="344"/>
  <c r="P154" i="344"/>
  <c r="M154" i="344"/>
  <c r="L154" i="344"/>
  <c r="K154" i="344"/>
  <c r="J154" i="344"/>
  <c r="P153" i="344"/>
  <c r="M153" i="344"/>
  <c r="L153" i="344"/>
  <c r="K153" i="344"/>
  <c r="J153" i="344"/>
  <c r="P152" i="344"/>
  <c r="M152" i="344" s="1"/>
  <c r="L152" i="344"/>
  <c r="K152" i="344"/>
  <c r="J152" i="344"/>
  <c r="P151" i="344"/>
  <c r="M151" i="344" s="1"/>
  <c r="L151" i="344"/>
  <c r="K151" i="344"/>
  <c r="J151" i="344"/>
  <c r="P150" i="344"/>
  <c r="M150" i="344"/>
  <c r="L150" i="344"/>
  <c r="K150" i="344"/>
  <c r="J150" i="344"/>
  <c r="P149" i="344"/>
  <c r="M149" i="344"/>
  <c r="L149" i="344"/>
  <c r="K149" i="344"/>
  <c r="J149" i="344"/>
  <c r="P148" i="344"/>
  <c r="M148" i="344" s="1"/>
  <c r="L148" i="344"/>
  <c r="K148" i="344"/>
  <c r="J148" i="344"/>
  <c r="P147" i="344"/>
  <c r="M147" i="344" s="1"/>
  <c r="L147" i="344"/>
  <c r="K147" i="344"/>
  <c r="J147" i="344"/>
  <c r="P146" i="344"/>
  <c r="M146" i="344"/>
  <c r="L146" i="344"/>
  <c r="K146" i="344"/>
  <c r="J146" i="344"/>
  <c r="P145" i="344"/>
  <c r="M145" i="344"/>
  <c r="L145" i="344"/>
  <c r="K145" i="344"/>
  <c r="J145" i="344"/>
  <c r="P144" i="344"/>
  <c r="M144" i="344" s="1"/>
  <c r="L144" i="344"/>
  <c r="K144" i="344"/>
  <c r="J144" i="344"/>
  <c r="P143" i="344"/>
  <c r="M143" i="344" s="1"/>
  <c r="L143" i="344"/>
  <c r="K143" i="344"/>
  <c r="J143" i="344"/>
  <c r="P142" i="344"/>
  <c r="M142" i="344"/>
  <c r="L142" i="344"/>
  <c r="K142" i="344"/>
  <c r="J142" i="344"/>
  <c r="P141" i="344"/>
  <c r="M141" i="344"/>
  <c r="L141" i="344"/>
  <c r="K141" i="344"/>
  <c r="J141" i="344"/>
  <c r="P140" i="344"/>
  <c r="M140" i="344" s="1"/>
  <c r="L140" i="344"/>
  <c r="K140" i="344"/>
  <c r="J140" i="344"/>
  <c r="P139" i="344"/>
  <c r="M139" i="344" s="1"/>
  <c r="L139" i="344"/>
  <c r="K139" i="344"/>
  <c r="J139" i="344"/>
  <c r="P138" i="344"/>
  <c r="M138" i="344"/>
  <c r="L138" i="344"/>
  <c r="K138" i="344"/>
  <c r="J138" i="344"/>
  <c r="P137" i="344"/>
  <c r="M137" i="344"/>
  <c r="L137" i="344"/>
  <c r="K137" i="344"/>
  <c r="J137" i="344"/>
  <c r="P136" i="344"/>
  <c r="M136" i="344" s="1"/>
  <c r="L136" i="344"/>
  <c r="K136" i="344"/>
  <c r="J136" i="344"/>
  <c r="P135" i="344"/>
  <c r="M135" i="344" s="1"/>
  <c r="L135" i="344"/>
  <c r="K135" i="344"/>
  <c r="J135" i="344"/>
  <c r="P134" i="344"/>
  <c r="M134" i="344"/>
  <c r="L134" i="344"/>
  <c r="K134" i="344"/>
  <c r="J134" i="344"/>
  <c r="P133" i="344"/>
  <c r="M133" i="344"/>
  <c r="L133" i="344"/>
  <c r="K133" i="344"/>
  <c r="J133" i="344"/>
  <c r="P132" i="344"/>
  <c r="M132" i="344" s="1"/>
  <c r="L132" i="344"/>
  <c r="K132" i="344"/>
  <c r="J132" i="344"/>
  <c r="P131" i="344"/>
  <c r="M131" i="344" s="1"/>
  <c r="L131" i="344"/>
  <c r="K131" i="344"/>
  <c r="J131" i="344"/>
  <c r="P130" i="344"/>
  <c r="M130" i="344"/>
  <c r="L130" i="344"/>
  <c r="K130" i="344"/>
  <c r="J130" i="344"/>
  <c r="P129" i="344"/>
  <c r="M129" i="344"/>
  <c r="L129" i="344"/>
  <c r="K129" i="344"/>
  <c r="J129" i="344"/>
  <c r="P128" i="344"/>
  <c r="M128" i="344" s="1"/>
  <c r="L128" i="344"/>
  <c r="K128" i="344"/>
  <c r="J128" i="344"/>
  <c r="P127" i="344"/>
  <c r="M127" i="344" s="1"/>
  <c r="L127" i="344"/>
  <c r="K127" i="344"/>
  <c r="J127" i="344"/>
  <c r="P126" i="344"/>
  <c r="M126" i="344"/>
  <c r="L126" i="344"/>
  <c r="K126" i="344"/>
  <c r="J126" i="344"/>
  <c r="P125" i="344"/>
  <c r="M125" i="344"/>
  <c r="L125" i="344"/>
  <c r="K125" i="344"/>
  <c r="J125" i="344"/>
  <c r="P124" i="344"/>
  <c r="M124" i="344" s="1"/>
  <c r="L124" i="344"/>
  <c r="K124" i="344"/>
  <c r="J124" i="344"/>
  <c r="P123" i="344"/>
  <c r="M123" i="344" s="1"/>
  <c r="L123" i="344"/>
  <c r="K123" i="344"/>
  <c r="J123" i="344"/>
  <c r="P122" i="344"/>
  <c r="M122" i="344"/>
  <c r="L122" i="344"/>
  <c r="K122" i="344"/>
  <c r="J122" i="344"/>
  <c r="P121" i="344"/>
  <c r="M121" i="344"/>
  <c r="L121" i="344"/>
  <c r="K121" i="344"/>
  <c r="J121" i="344"/>
  <c r="P120" i="344"/>
  <c r="M120" i="344" s="1"/>
  <c r="L120" i="344"/>
  <c r="K120" i="344"/>
  <c r="J120" i="344"/>
  <c r="P119" i="344"/>
  <c r="M119" i="344" s="1"/>
  <c r="L119" i="344"/>
  <c r="K119" i="344"/>
  <c r="J119" i="344"/>
  <c r="P118" i="344"/>
  <c r="M118" i="344"/>
  <c r="L118" i="344"/>
  <c r="K118" i="344"/>
  <c r="J118" i="344"/>
  <c r="P117" i="344"/>
  <c r="M117" i="344"/>
  <c r="L117" i="344"/>
  <c r="K117" i="344"/>
  <c r="J117" i="344"/>
  <c r="P116" i="344"/>
  <c r="M116" i="344" s="1"/>
  <c r="L116" i="344"/>
  <c r="K116" i="344"/>
  <c r="J116" i="344"/>
  <c r="P115" i="344"/>
  <c r="M115" i="344" s="1"/>
  <c r="L115" i="344"/>
  <c r="K115" i="344"/>
  <c r="J115" i="344"/>
  <c r="P114" i="344"/>
  <c r="M114" i="344"/>
  <c r="L114" i="344"/>
  <c r="K114" i="344"/>
  <c r="J114" i="344"/>
  <c r="P113" i="344"/>
  <c r="M113" i="344"/>
  <c r="L113" i="344"/>
  <c r="K113" i="344"/>
  <c r="J113" i="344"/>
  <c r="P112" i="344"/>
  <c r="M112" i="344" s="1"/>
  <c r="L112" i="344"/>
  <c r="K112" i="344"/>
  <c r="J112" i="344"/>
  <c r="P111" i="344"/>
  <c r="M111" i="344" s="1"/>
  <c r="L111" i="344"/>
  <c r="K111" i="344"/>
  <c r="J111" i="344"/>
  <c r="P110" i="344"/>
  <c r="M110" i="344"/>
  <c r="L110" i="344"/>
  <c r="K110" i="344"/>
  <c r="J110" i="344"/>
  <c r="P109" i="344"/>
  <c r="M109" i="344"/>
  <c r="L109" i="344"/>
  <c r="K109" i="344"/>
  <c r="J109" i="344"/>
  <c r="P108" i="344"/>
  <c r="M108" i="344" s="1"/>
  <c r="L108" i="344"/>
  <c r="K108" i="344"/>
  <c r="J108" i="344"/>
  <c r="P107" i="344"/>
  <c r="M107" i="344"/>
  <c r="L107" i="344"/>
  <c r="K107" i="344"/>
  <c r="J107" i="344"/>
  <c r="P106" i="344"/>
  <c r="M106" i="344"/>
  <c r="L106" i="344"/>
  <c r="K106" i="344"/>
  <c r="J106" i="344"/>
  <c r="P105" i="344"/>
  <c r="M105" i="344" s="1"/>
  <c r="L105" i="344"/>
  <c r="K105" i="344"/>
  <c r="J105" i="344"/>
  <c r="P104" i="344"/>
  <c r="M104" i="344" s="1"/>
  <c r="L104" i="344"/>
  <c r="K104" i="344"/>
  <c r="J104" i="344"/>
  <c r="P103" i="344"/>
  <c r="M103" i="344"/>
  <c r="L103" i="344"/>
  <c r="K103" i="344"/>
  <c r="J103" i="344"/>
  <c r="P102" i="344"/>
  <c r="M102" i="344"/>
  <c r="L102" i="344"/>
  <c r="K102" i="344"/>
  <c r="J102" i="344"/>
  <c r="P101" i="344"/>
  <c r="M101" i="344"/>
  <c r="L101" i="344"/>
  <c r="K101" i="344"/>
  <c r="J101" i="344"/>
  <c r="P100" i="344"/>
  <c r="M100" i="344" s="1"/>
  <c r="L100" i="344"/>
  <c r="K100" i="344"/>
  <c r="J100" i="344"/>
  <c r="P99" i="344"/>
  <c r="M99" i="344"/>
  <c r="L99" i="344"/>
  <c r="K99" i="344"/>
  <c r="J99" i="344"/>
  <c r="P98" i="344"/>
  <c r="M98" i="344"/>
  <c r="L98" i="344"/>
  <c r="K98" i="344"/>
  <c r="J98" i="344"/>
  <c r="P97" i="344"/>
  <c r="M97" i="344" s="1"/>
  <c r="L97" i="344"/>
  <c r="K97" i="344"/>
  <c r="J97" i="344"/>
  <c r="P96" i="344"/>
  <c r="M96" i="344" s="1"/>
  <c r="L96" i="344"/>
  <c r="K96" i="344"/>
  <c r="J96" i="344"/>
  <c r="P95" i="344"/>
  <c r="M95" i="344"/>
  <c r="L95" i="344"/>
  <c r="K95" i="344"/>
  <c r="J95" i="344"/>
  <c r="P94" i="344"/>
  <c r="M94" i="344"/>
  <c r="L94" i="344"/>
  <c r="K94" i="344"/>
  <c r="J94" i="344"/>
  <c r="P93" i="344"/>
  <c r="M93" i="344"/>
  <c r="L93" i="344"/>
  <c r="K93" i="344"/>
  <c r="J93" i="344"/>
  <c r="P92" i="344"/>
  <c r="M92" i="344" s="1"/>
  <c r="L92" i="344"/>
  <c r="K92" i="344"/>
  <c r="J92" i="344"/>
  <c r="P91" i="344"/>
  <c r="M91" i="344" s="1"/>
  <c r="L91" i="344"/>
  <c r="K91" i="344"/>
  <c r="J91" i="344"/>
  <c r="P90" i="344"/>
  <c r="M90" i="344"/>
  <c r="L90" i="344"/>
  <c r="K90" i="344"/>
  <c r="J90" i="344"/>
  <c r="P89" i="344"/>
  <c r="M89" i="344"/>
  <c r="L89" i="344"/>
  <c r="K89" i="344"/>
  <c r="J89" i="344"/>
  <c r="P88" i="344"/>
  <c r="M88" i="344" s="1"/>
  <c r="L88" i="344"/>
  <c r="K88" i="344"/>
  <c r="J88" i="344"/>
  <c r="P87" i="344"/>
  <c r="M87" i="344"/>
  <c r="L87" i="344"/>
  <c r="K87" i="344"/>
  <c r="J87" i="344"/>
  <c r="P86" i="344"/>
  <c r="M86" i="344"/>
  <c r="L86" i="344"/>
  <c r="K86" i="344"/>
  <c r="J86" i="344"/>
  <c r="P85" i="344"/>
  <c r="M85" i="344" s="1"/>
  <c r="L85" i="344"/>
  <c r="K85" i="344"/>
  <c r="J85" i="344"/>
  <c r="P84" i="344"/>
  <c r="M84" i="344" s="1"/>
  <c r="L84" i="344"/>
  <c r="K84" i="344"/>
  <c r="J84" i="344"/>
  <c r="P83" i="344"/>
  <c r="M83" i="344"/>
  <c r="L83" i="344"/>
  <c r="K83" i="344"/>
  <c r="J83" i="344"/>
  <c r="P82" i="344"/>
  <c r="M82" i="344"/>
  <c r="L82" i="344"/>
  <c r="K82" i="344"/>
  <c r="J82" i="344"/>
  <c r="P81" i="344"/>
  <c r="M81" i="344"/>
  <c r="L81" i="344"/>
  <c r="K81" i="344"/>
  <c r="J81" i="344"/>
  <c r="P80" i="344"/>
  <c r="M80" i="344" s="1"/>
  <c r="L80" i="344"/>
  <c r="K80" i="344"/>
  <c r="J80" i="344"/>
  <c r="P79" i="344"/>
  <c r="M79" i="344"/>
  <c r="L79" i="344"/>
  <c r="K79" i="344"/>
  <c r="J79" i="344"/>
  <c r="P78" i="344"/>
  <c r="M78" i="344"/>
  <c r="L78" i="344"/>
  <c r="K78" i="344"/>
  <c r="J78" i="344"/>
  <c r="P77" i="344"/>
  <c r="M77" i="344" s="1"/>
  <c r="L77" i="344"/>
  <c r="K77" i="344"/>
  <c r="J77" i="344"/>
  <c r="P76" i="344"/>
  <c r="M76" i="344" s="1"/>
  <c r="L76" i="344"/>
  <c r="K76" i="344"/>
  <c r="J76" i="344"/>
  <c r="P75" i="344"/>
  <c r="M75" i="344"/>
  <c r="L75" i="344"/>
  <c r="K75" i="344"/>
  <c r="J75" i="344"/>
  <c r="P74" i="344"/>
  <c r="M74" i="344"/>
  <c r="L74" i="344"/>
  <c r="K74" i="344"/>
  <c r="J74" i="344"/>
  <c r="P73" i="344"/>
  <c r="M73" i="344"/>
  <c r="L73" i="344"/>
  <c r="K73" i="344"/>
  <c r="J73" i="344"/>
  <c r="P72" i="344"/>
  <c r="M72" i="344" s="1"/>
  <c r="L72" i="344"/>
  <c r="K72" i="344"/>
  <c r="J72" i="344"/>
  <c r="P71" i="344"/>
  <c r="M71" i="344"/>
  <c r="L71" i="344"/>
  <c r="K71" i="344"/>
  <c r="J71" i="344"/>
  <c r="P70" i="344"/>
  <c r="M70" i="344"/>
  <c r="L70" i="344"/>
  <c r="K70" i="344"/>
  <c r="J70" i="344"/>
  <c r="P69" i="344"/>
  <c r="M69" i="344" s="1"/>
  <c r="L69" i="344"/>
  <c r="K69" i="344"/>
  <c r="J69" i="344"/>
  <c r="P68" i="344"/>
  <c r="M68" i="344" s="1"/>
  <c r="L68" i="344"/>
  <c r="K68" i="344"/>
  <c r="J68" i="344"/>
  <c r="P67" i="344"/>
  <c r="M67" i="344"/>
  <c r="L67" i="344"/>
  <c r="K67" i="344"/>
  <c r="J67" i="344"/>
  <c r="P66" i="344"/>
  <c r="M66" i="344"/>
  <c r="L66" i="344"/>
  <c r="K66" i="344"/>
  <c r="J66" i="344"/>
  <c r="P65" i="344"/>
  <c r="M65" i="344"/>
  <c r="L65" i="344"/>
  <c r="K65" i="344"/>
  <c r="J65" i="344"/>
  <c r="P64" i="344"/>
  <c r="M64" i="344" s="1"/>
  <c r="L64" i="344"/>
  <c r="K64" i="344"/>
  <c r="J64" i="344"/>
  <c r="P63" i="344"/>
  <c r="M63" i="344"/>
  <c r="L63" i="344"/>
  <c r="K63" i="344"/>
  <c r="J63" i="344"/>
  <c r="P62" i="344"/>
  <c r="M62" i="344"/>
  <c r="L62" i="344"/>
  <c r="K62" i="344"/>
  <c r="J62" i="344"/>
  <c r="P61" i="344"/>
  <c r="M61" i="344" s="1"/>
  <c r="L61" i="344"/>
  <c r="K61" i="344"/>
  <c r="J61" i="344"/>
  <c r="P60" i="344"/>
  <c r="M60" i="344" s="1"/>
  <c r="L60" i="344"/>
  <c r="K60" i="344"/>
  <c r="J60" i="344"/>
  <c r="P59" i="344"/>
  <c r="M59" i="344"/>
  <c r="L59" i="344"/>
  <c r="K59" i="344"/>
  <c r="J59" i="344"/>
  <c r="P58" i="344"/>
  <c r="M58" i="344"/>
  <c r="L58" i="344"/>
  <c r="K58" i="344"/>
  <c r="J58" i="344"/>
  <c r="P57" i="344"/>
  <c r="M57" i="344"/>
  <c r="L57" i="344"/>
  <c r="K57" i="344"/>
  <c r="J57" i="344"/>
  <c r="P56" i="344"/>
  <c r="M56" i="344" s="1"/>
  <c r="L56" i="344"/>
  <c r="K56" i="344"/>
  <c r="J56" i="344"/>
  <c r="P55" i="344"/>
  <c r="M55" i="344"/>
  <c r="L55" i="344"/>
  <c r="K55" i="344"/>
  <c r="J55" i="344"/>
  <c r="P54" i="344"/>
  <c r="M54" i="344"/>
  <c r="L54" i="344"/>
  <c r="K54" i="344"/>
  <c r="J54" i="344"/>
  <c r="P53" i="344"/>
  <c r="M53" i="344" s="1"/>
  <c r="L53" i="344"/>
  <c r="K53" i="344"/>
  <c r="J53" i="344"/>
  <c r="P52" i="344"/>
  <c r="M52" i="344" s="1"/>
  <c r="L52" i="344"/>
  <c r="K52" i="344"/>
  <c r="J52" i="344"/>
  <c r="P51" i="344"/>
  <c r="M51" i="344"/>
  <c r="L51" i="344"/>
  <c r="K51" i="344"/>
  <c r="J51" i="344"/>
  <c r="P50" i="344"/>
  <c r="M50" i="344"/>
  <c r="L50" i="344"/>
  <c r="K50" i="344"/>
  <c r="J50" i="344"/>
  <c r="P49" i="344"/>
  <c r="M49" i="344"/>
  <c r="L49" i="344"/>
  <c r="K49" i="344"/>
  <c r="J49" i="344"/>
  <c r="P48" i="344"/>
  <c r="M48" i="344" s="1"/>
  <c r="L48" i="344"/>
  <c r="K48" i="344"/>
  <c r="J48" i="344"/>
  <c r="P47" i="344"/>
  <c r="M47" i="344"/>
  <c r="L47" i="344"/>
  <c r="K47" i="344"/>
  <c r="J47" i="344"/>
  <c r="P46" i="344"/>
  <c r="M46" i="344"/>
  <c r="L46" i="344"/>
  <c r="K46" i="344"/>
  <c r="J46" i="344"/>
  <c r="P45" i="344"/>
  <c r="M45" i="344" s="1"/>
  <c r="L45" i="344"/>
  <c r="K45" i="344"/>
  <c r="J45" i="344"/>
  <c r="P44" i="344"/>
  <c r="M44" i="344" s="1"/>
  <c r="L44" i="344"/>
  <c r="K44" i="344"/>
  <c r="J44" i="344"/>
  <c r="P43" i="344"/>
  <c r="M43" i="344"/>
  <c r="L43" i="344"/>
  <c r="K43" i="344"/>
  <c r="J43" i="344"/>
  <c r="P42" i="344"/>
  <c r="M42" i="344"/>
  <c r="L42" i="344"/>
  <c r="K42" i="344"/>
  <c r="J42" i="344"/>
  <c r="P41" i="344"/>
  <c r="M41" i="344"/>
  <c r="L41" i="344"/>
  <c r="K41" i="344"/>
  <c r="J41" i="344"/>
  <c r="P40" i="344"/>
  <c r="M40" i="344" s="1"/>
  <c r="L40" i="344"/>
  <c r="K40" i="344"/>
  <c r="J40" i="344"/>
  <c r="H5" i="344"/>
  <c r="C5" i="344"/>
  <c r="A5" i="344"/>
  <c r="A1" i="344"/>
  <c r="P156" i="343"/>
  <c r="M156" i="343"/>
  <c r="L156" i="343"/>
  <c r="K156" i="343"/>
  <c r="J156" i="343"/>
  <c r="P155" i="343"/>
  <c r="M155" i="343"/>
  <c r="L155" i="343"/>
  <c r="K155" i="343"/>
  <c r="J155" i="343"/>
  <c r="P154" i="343"/>
  <c r="M154" i="343" s="1"/>
  <c r="L154" i="343"/>
  <c r="K154" i="343"/>
  <c r="J154" i="343"/>
  <c r="P153" i="343"/>
  <c r="M153" i="343" s="1"/>
  <c r="L153" i="343"/>
  <c r="K153" i="343"/>
  <c r="J153" i="343"/>
  <c r="P152" i="343"/>
  <c r="M152" i="343"/>
  <c r="L152" i="343"/>
  <c r="K152" i="343"/>
  <c r="J152" i="343"/>
  <c r="P151" i="343"/>
  <c r="M151" i="343"/>
  <c r="L151" i="343"/>
  <c r="K151" i="343"/>
  <c r="J151" i="343"/>
  <c r="P150" i="343"/>
  <c r="M150" i="343"/>
  <c r="L150" i="343"/>
  <c r="K150" i="343"/>
  <c r="J150" i="343"/>
  <c r="P149" i="343"/>
  <c r="M149" i="343" s="1"/>
  <c r="L149" i="343"/>
  <c r="K149" i="343"/>
  <c r="J149" i="343"/>
  <c r="P148" i="343"/>
  <c r="M148" i="343"/>
  <c r="L148" i="343"/>
  <c r="K148" i="343"/>
  <c r="J148" i="343"/>
  <c r="P147" i="343"/>
  <c r="M147" i="343"/>
  <c r="L147" i="343"/>
  <c r="K147" i="343"/>
  <c r="J147" i="343"/>
  <c r="P146" i="343"/>
  <c r="M146" i="343" s="1"/>
  <c r="L146" i="343"/>
  <c r="K146" i="343"/>
  <c r="J146" i="343"/>
  <c r="P145" i="343"/>
  <c r="M145" i="343" s="1"/>
  <c r="L145" i="343"/>
  <c r="K145" i="343"/>
  <c r="J145" i="343"/>
  <c r="P144" i="343"/>
  <c r="M144" i="343"/>
  <c r="L144" i="343"/>
  <c r="K144" i="343"/>
  <c r="J144" i="343"/>
  <c r="P143" i="343"/>
  <c r="M143" i="343"/>
  <c r="L143" i="343"/>
  <c r="K143" i="343"/>
  <c r="J143" i="343"/>
  <c r="P142" i="343"/>
  <c r="M142" i="343"/>
  <c r="L142" i="343"/>
  <c r="K142" i="343"/>
  <c r="J142" i="343"/>
  <c r="P141" i="343"/>
  <c r="M141" i="343" s="1"/>
  <c r="L141" i="343"/>
  <c r="K141" i="343"/>
  <c r="J141" i="343"/>
  <c r="P140" i="343"/>
  <c r="M140" i="343"/>
  <c r="L140" i="343"/>
  <c r="K140" i="343"/>
  <c r="J140" i="343"/>
  <c r="P139" i="343"/>
  <c r="M139" i="343"/>
  <c r="L139" i="343"/>
  <c r="K139" i="343"/>
  <c r="J139" i="343"/>
  <c r="P138" i="343"/>
  <c r="M138" i="343" s="1"/>
  <c r="L138" i="343"/>
  <c r="K138" i="343"/>
  <c r="J138" i="343"/>
  <c r="P137" i="343"/>
  <c r="M137" i="343" s="1"/>
  <c r="L137" i="343"/>
  <c r="K137" i="343"/>
  <c r="J137" i="343"/>
  <c r="P136" i="343"/>
  <c r="M136" i="343"/>
  <c r="L136" i="343"/>
  <c r="K136" i="343"/>
  <c r="J136" i="343"/>
  <c r="P135" i="343"/>
  <c r="M135" i="343"/>
  <c r="L135" i="343"/>
  <c r="K135" i="343"/>
  <c r="J135" i="343"/>
  <c r="P134" i="343"/>
  <c r="M134" i="343"/>
  <c r="L134" i="343"/>
  <c r="K134" i="343"/>
  <c r="J134" i="343"/>
  <c r="P133" i="343"/>
  <c r="M133" i="343" s="1"/>
  <c r="L133" i="343"/>
  <c r="K133" i="343"/>
  <c r="J133" i="343"/>
  <c r="P132" i="343"/>
  <c r="M132" i="343"/>
  <c r="L132" i="343"/>
  <c r="K132" i="343"/>
  <c r="J132" i="343"/>
  <c r="P131" i="343"/>
  <c r="M131" i="343"/>
  <c r="L131" i="343"/>
  <c r="K131" i="343"/>
  <c r="J131" i="343"/>
  <c r="P130" i="343"/>
  <c r="M130" i="343" s="1"/>
  <c r="L130" i="343"/>
  <c r="K130" i="343"/>
  <c r="J130" i="343"/>
  <c r="P129" i="343"/>
  <c r="M129" i="343" s="1"/>
  <c r="L129" i="343"/>
  <c r="K129" i="343"/>
  <c r="J129" i="343"/>
  <c r="P128" i="343"/>
  <c r="M128" i="343"/>
  <c r="L128" i="343"/>
  <c r="K128" i="343"/>
  <c r="J128" i="343"/>
  <c r="P127" i="343"/>
  <c r="M127" i="343"/>
  <c r="L127" i="343"/>
  <c r="K127" i="343"/>
  <c r="J127" i="343"/>
  <c r="P126" i="343"/>
  <c r="M126" i="343"/>
  <c r="L126" i="343"/>
  <c r="K126" i="343"/>
  <c r="J126" i="343"/>
  <c r="P125" i="343"/>
  <c r="M125" i="343" s="1"/>
  <c r="L125" i="343"/>
  <c r="K125" i="343"/>
  <c r="J125" i="343"/>
  <c r="P124" i="343"/>
  <c r="M124" i="343"/>
  <c r="L124" i="343"/>
  <c r="K124" i="343"/>
  <c r="J124" i="343"/>
  <c r="P123" i="343"/>
  <c r="M123" i="343"/>
  <c r="L123" i="343"/>
  <c r="K123" i="343"/>
  <c r="J123" i="343"/>
  <c r="P122" i="343"/>
  <c r="M122" i="343" s="1"/>
  <c r="L122" i="343"/>
  <c r="K122" i="343"/>
  <c r="J122" i="343"/>
  <c r="P121" i="343"/>
  <c r="M121" i="343" s="1"/>
  <c r="L121" i="343"/>
  <c r="K121" i="343"/>
  <c r="J121" i="343"/>
  <c r="P120" i="343"/>
  <c r="M120" i="343"/>
  <c r="L120" i="343"/>
  <c r="K120" i="343"/>
  <c r="J120" i="343"/>
  <c r="P119" i="343"/>
  <c r="M119" i="343"/>
  <c r="L119" i="343"/>
  <c r="K119" i="343"/>
  <c r="J119" i="343"/>
  <c r="P118" i="343"/>
  <c r="M118" i="343"/>
  <c r="L118" i="343"/>
  <c r="K118" i="343"/>
  <c r="J118" i="343"/>
  <c r="P117" i="343"/>
  <c r="M117" i="343" s="1"/>
  <c r="L117" i="343"/>
  <c r="K117" i="343"/>
  <c r="J117" i="343"/>
  <c r="P116" i="343"/>
  <c r="M116" i="343"/>
  <c r="L116" i="343"/>
  <c r="K116" i="343"/>
  <c r="J116" i="343"/>
  <c r="P115" i="343"/>
  <c r="M115" i="343"/>
  <c r="L115" i="343"/>
  <c r="K115" i="343"/>
  <c r="J115" i="343"/>
  <c r="P114" i="343"/>
  <c r="M114" i="343" s="1"/>
  <c r="L114" i="343"/>
  <c r="K114" i="343"/>
  <c r="J114" i="343"/>
  <c r="P113" i="343"/>
  <c r="M113" i="343" s="1"/>
  <c r="L113" i="343"/>
  <c r="K113" i="343"/>
  <c r="J113" i="343"/>
  <c r="P112" i="343"/>
  <c r="M112" i="343"/>
  <c r="L112" i="343"/>
  <c r="K112" i="343"/>
  <c r="J112" i="343"/>
  <c r="P111" i="343"/>
  <c r="M111" i="343"/>
  <c r="L111" i="343"/>
  <c r="K111" i="343"/>
  <c r="J111" i="343"/>
  <c r="P110" i="343"/>
  <c r="M110" i="343"/>
  <c r="L110" i="343"/>
  <c r="K110" i="343"/>
  <c r="J110" i="343"/>
  <c r="P109" i="343"/>
  <c r="M109" i="343" s="1"/>
  <c r="L109" i="343"/>
  <c r="K109" i="343"/>
  <c r="J109" i="343"/>
  <c r="P108" i="343"/>
  <c r="M108" i="343"/>
  <c r="L108" i="343"/>
  <c r="K108" i="343"/>
  <c r="J108" i="343"/>
  <c r="P107" i="343"/>
  <c r="M107" i="343"/>
  <c r="L107" i="343"/>
  <c r="K107" i="343"/>
  <c r="J107" i="343"/>
  <c r="P106" i="343"/>
  <c r="M106" i="343"/>
  <c r="L106" i="343"/>
  <c r="K106" i="343"/>
  <c r="J106" i="343"/>
  <c r="P105" i="343"/>
  <c r="M105" i="343" s="1"/>
  <c r="L105" i="343"/>
  <c r="K105" i="343"/>
  <c r="J105" i="343"/>
  <c r="P104" i="343"/>
  <c r="M104" i="343"/>
  <c r="L104" i="343"/>
  <c r="K104" i="343"/>
  <c r="J104" i="343"/>
  <c r="P103" i="343"/>
  <c r="M103" i="343"/>
  <c r="L103" i="343"/>
  <c r="K103" i="343"/>
  <c r="J103" i="343"/>
  <c r="P102" i="343"/>
  <c r="M102" i="343"/>
  <c r="L102" i="343"/>
  <c r="K102" i="343"/>
  <c r="J102" i="343"/>
  <c r="P101" i="343"/>
  <c r="M101" i="343" s="1"/>
  <c r="L101" i="343"/>
  <c r="K101" i="343"/>
  <c r="J101" i="343"/>
  <c r="P100" i="343"/>
  <c r="M100" i="343"/>
  <c r="L100" i="343"/>
  <c r="K100" i="343"/>
  <c r="J100" i="343"/>
  <c r="P99" i="343"/>
  <c r="M99" i="343"/>
  <c r="L99" i="343"/>
  <c r="K99" i="343"/>
  <c r="J99" i="343"/>
  <c r="P98" i="343"/>
  <c r="M98" i="343" s="1"/>
  <c r="L98" i="343"/>
  <c r="K98" i="343"/>
  <c r="J98" i="343"/>
  <c r="P97" i="343"/>
  <c r="M97" i="343" s="1"/>
  <c r="L97" i="343"/>
  <c r="K97" i="343"/>
  <c r="J97" i="343"/>
  <c r="P96" i="343"/>
  <c r="M96" i="343"/>
  <c r="L96" i="343"/>
  <c r="K96" i="343"/>
  <c r="J96" i="343"/>
  <c r="P95" i="343"/>
  <c r="M95" i="343"/>
  <c r="L95" i="343"/>
  <c r="K95" i="343"/>
  <c r="J95" i="343"/>
  <c r="P94" i="343"/>
  <c r="M94" i="343"/>
  <c r="L94" i="343"/>
  <c r="K94" i="343"/>
  <c r="J94" i="343"/>
  <c r="P93" i="343"/>
  <c r="M93" i="343" s="1"/>
  <c r="L93" i="343"/>
  <c r="K93" i="343"/>
  <c r="J93" i="343"/>
  <c r="P92" i="343"/>
  <c r="M92" i="343"/>
  <c r="L92" i="343"/>
  <c r="K92" i="343"/>
  <c r="J92" i="343"/>
  <c r="P91" i="343"/>
  <c r="M91" i="343"/>
  <c r="L91" i="343"/>
  <c r="K91" i="343"/>
  <c r="J91" i="343"/>
  <c r="P90" i="343"/>
  <c r="M90" i="343"/>
  <c r="L90" i="343"/>
  <c r="K90" i="343"/>
  <c r="J90" i="343"/>
  <c r="P89" i="343"/>
  <c r="M89" i="343" s="1"/>
  <c r="L89" i="343"/>
  <c r="K89" i="343"/>
  <c r="J89" i="343"/>
  <c r="P88" i="343"/>
  <c r="M88" i="343"/>
  <c r="L88" i="343"/>
  <c r="K88" i="343"/>
  <c r="J88" i="343"/>
  <c r="P87" i="343"/>
  <c r="M87" i="343"/>
  <c r="L87" i="343"/>
  <c r="K87" i="343"/>
  <c r="J87" i="343"/>
  <c r="P86" i="343"/>
  <c r="M86" i="343"/>
  <c r="L86" i="343"/>
  <c r="K86" i="343"/>
  <c r="J86" i="343"/>
  <c r="P85" i="343"/>
  <c r="M85" i="343" s="1"/>
  <c r="L85" i="343"/>
  <c r="K85" i="343"/>
  <c r="J85" i="343"/>
  <c r="P84" i="343"/>
  <c r="M84" i="343"/>
  <c r="L84" i="343"/>
  <c r="K84" i="343"/>
  <c r="J84" i="343"/>
  <c r="P83" i="343"/>
  <c r="M83" i="343"/>
  <c r="L83" i="343"/>
  <c r="K83" i="343"/>
  <c r="J83" i="343"/>
  <c r="P82" i="343"/>
  <c r="M82" i="343" s="1"/>
  <c r="L82" i="343"/>
  <c r="K82" i="343"/>
  <c r="J82" i="343"/>
  <c r="P81" i="343"/>
  <c r="M81" i="343" s="1"/>
  <c r="L81" i="343"/>
  <c r="K81" i="343"/>
  <c r="J81" i="343"/>
  <c r="P80" i="343"/>
  <c r="M80" i="343"/>
  <c r="L80" i="343"/>
  <c r="K80" i="343"/>
  <c r="J80" i="343"/>
  <c r="P79" i="343"/>
  <c r="M79" i="343"/>
  <c r="L79" i="343"/>
  <c r="K79" i="343"/>
  <c r="J79" i="343"/>
  <c r="P78" i="343"/>
  <c r="M78" i="343"/>
  <c r="L78" i="343"/>
  <c r="K78" i="343"/>
  <c r="J78" i="343"/>
  <c r="P77" i="343"/>
  <c r="M77" i="343" s="1"/>
  <c r="L77" i="343"/>
  <c r="K77" i="343"/>
  <c r="J77" i="343"/>
  <c r="P76" i="343"/>
  <c r="M76" i="343"/>
  <c r="L76" i="343"/>
  <c r="K76" i="343"/>
  <c r="J76" i="343"/>
  <c r="P75" i="343"/>
  <c r="M75" i="343"/>
  <c r="L75" i="343"/>
  <c r="K75" i="343"/>
  <c r="J75" i="343"/>
  <c r="P74" i="343"/>
  <c r="M74" i="343"/>
  <c r="L74" i="343"/>
  <c r="K74" i="343"/>
  <c r="J74" i="343"/>
  <c r="P73" i="343"/>
  <c r="M73" i="343" s="1"/>
  <c r="L73" i="343"/>
  <c r="K73" i="343"/>
  <c r="J73" i="343"/>
  <c r="P72" i="343"/>
  <c r="M72" i="343"/>
  <c r="L72" i="343"/>
  <c r="K72" i="343"/>
  <c r="J72" i="343"/>
  <c r="P71" i="343"/>
  <c r="M71" i="343" s="1"/>
  <c r="L71" i="343"/>
  <c r="K71" i="343"/>
  <c r="J71" i="343"/>
  <c r="P70" i="343"/>
  <c r="M70" i="343"/>
  <c r="L70" i="343"/>
  <c r="K70" i="343"/>
  <c r="J70" i="343"/>
  <c r="P69" i="343"/>
  <c r="M69" i="343" s="1"/>
  <c r="L69" i="343"/>
  <c r="K69" i="343"/>
  <c r="J69" i="343"/>
  <c r="P68" i="343"/>
  <c r="M68" i="343"/>
  <c r="L68" i="343"/>
  <c r="K68" i="343"/>
  <c r="J68" i="343"/>
  <c r="P67" i="343"/>
  <c r="M67" i="343"/>
  <c r="L67" i="343"/>
  <c r="K67" i="343"/>
  <c r="J67" i="343"/>
  <c r="P66" i="343"/>
  <c r="M66" i="343" s="1"/>
  <c r="L66" i="343"/>
  <c r="K66" i="343"/>
  <c r="J66" i="343"/>
  <c r="P65" i="343"/>
  <c r="M65" i="343" s="1"/>
  <c r="L65" i="343"/>
  <c r="K65" i="343"/>
  <c r="J65" i="343"/>
  <c r="P64" i="343"/>
  <c r="M64" i="343"/>
  <c r="L64" i="343"/>
  <c r="K64" i="343"/>
  <c r="J64" i="343"/>
  <c r="P63" i="343"/>
  <c r="M63" i="343"/>
  <c r="L63" i="343"/>
  <c r="K63" i="343"/>
  <c r="J63" i="343"/>
  <c r="P62" i="343"/>
  <c r="M62" i="343"/>
  <c r="L62" i="343"/>
  <c r="K62" i="343"/>
  <c r="J62" i="343"/>
  <c r="P61" i="343"/>
  <c r="M61" i="343" s="1"/>
  <c r="L61" i="343"/>
  <c r="K61" i="343"/>
  <c r="J61" i="343"/>
  <c r="P60" i="343"/>
  <c r="M60" i="343" s="1"/>
  <c r="L60" i="343"/>
  <c r="K60" i="343"/>
  <c r="J60" i="343"/>
  <c r="P59" i="343"/>
  <c r="M59" i="343"/>
  <c r="L59" i="343"/>
  <c r="K59" i="343"/>
  <c r="J59" i="343"/>
  <c r="P58" i="343"/>
  <c r="M58" i="343"/>
  <c r="L58" i="343"/>
  <c r="K58" i="343"/>
  <c r="J58" i="343"/>
  <c r="P57" i="343"/>
  <c r="M57" i="343"/>
  <c r="L57" i="343"/>
  <c r="K57" i="343"/>
  <c r="J57" i="343"/>
  <c r="P56" i="343"/>
  <c r="M56" i="343" s="1"/>
  <c r="L56" i="343"/>
  <c r="K56" i="343"/>
  <c r="J56" i="343"/>
  <c r="P55" i="343"/>
  <c r="M55" i="343"/>
  <c r="L55" i="343"/>
  <c r="K55" i="343"/>
  <c r="J55" i="343"/>
  <c r="P54" i="343"/>
  <c r="M54" i="343"/>
  <c r="L54" i="343"/>
  <c r="K54" i="343"/>
  <c r="J54" i="343"/>
  <c r="P53" i="343"/>
  <c r="M53" i="343"/>
  <c r="L53" i="343"/>
  <c r="K53" i="343"/>
  <c r="J53" i="343"/>
  <c r="P52" i="343"/>
  <c r="M52" i="343" s="1"/>
  <c r="L52" i="343"/>
  <c r="K52" i="343"/>
  <c r="J52" i="343"/>
  <c r="P51" i="343"/>
  <c r="M51" i="343"/>
  <c r="L51" i="343"/>
  <c r="K51" i="343"/>
  <c r="J51" i="343"/>
  <c r="P50" i="343"/>
  <c r="M50" i="343"/>
  <c r="L50" i="343"/>
  <c r="K50" i="343"/>
  <c r="J50" i="343"/>
  <c r="P49" i="343"/>
  <c r="M49" i="343"/>
  <c r="L49" i="343"/>
  <c r="K49" i="343"/>
  <c r="J49" i="343"/>
  <c r="P48" i="343"/>
  <c r="M48" i="343" s="1"/>
  <c r="L48" i="343"/>
  <c r="K48" i="343"/>
  <c r="J48" i="343"/>
  <c r="P47" i="343"/>
  <c r="M47" i="343"/>
  <c r="L47" i="343"/>
  <c r="K47" i="343"/>
  <c r="J47" i="343"/>
  <c r="P46" i="343"/>
  <c r="M46" i="343"/>
  <c r="L46" i="343"/>
  <c r="K46" i="343"/>
  <c r="J46" i="343"/>
  <c r="P45" i="343"/>
  <c r="M45" i="343"/>
  <c r="L45" i="343"/>
  <c r="K45" i="343"/>
  <c r="J45" i="343"/>
  <c r="P44" i="343"/>
  <c r="M44" i="343" s="1"/>
  <c r="L44" i="343"/>
  <c r="K44" i="343"/>
  <c r="J44" i="343"/>
  <c r="P43" i="343"/>
  <c r="M43" i="343"/>
  <c r="L43" i="343"/>
  <c r="K43" i="343"/>
  <c r="J43" i="343"/>
  <c r="P42" i="343"/>
  <c r="M42" i="343"/>
  <c r="L42" i="343"/>
  <c r="K42" i="343"/>
  <c r="J42" i="343"/>
  <c r="P41" i="343"/>
  <c r="M41" i="343"/>
  <c r="L41" i="343"/>
  <c r="K41" i="343"/>
  <c r="J41" i="343"/>
  <c r="P40" i="343"/>
  <c r="M40" i="343" s="1"/>
  <c r="L40" i="343"/>
  <c r="K40" i="343"/>
  <c r="J40" i="343"/>
  <c r="H5" i="343"/>
  <c r="D5" i="343"/>
  <c r="C5" i="343"/>
  <c r="A5" i="343"/>
  <c r="A1" i="343"/>
  <c r="P156" i="342"/>
  <c r="M156" i="342"/>
  <c r="L156" i="342"/>
  <c r="K156" i="342"/>
  <c r="J156" i="342"/>
  <c r="P155" i="342"/>
  <c r="M155" i="342"/>
  <c r="L155" i="342"/>
  <c r="K155" i="342"/>
  <c r="J155" i="342"/>
  <c r="P154" i="342"/>
  <c r="M154" i="342" s="1"/>
  <c r="L154" i="342"/>
  <c r="K154" i="342"/>
  <c r="J154" i="342"/>
  <c r="P153" i="342"/>
  <c r="M153" i="342"/>
  <c r="L153" i="342"/>
  <c r="K153" i="342"/>
  <c r="J153" i="342"/>
  <c r="P152" i="342"/>
  <c r="M152" i="342"/>
  <c r="L152" i="342"/>
  <c r="K152" i="342"/>
  <c r="J152" i="342"/>
  <c r="P151" i="342"/>
  <c r="M151" i="342"/>
  <c r="L151" i="342"/>
  <c r="K151" i="342"/>
  <c r="J151" i="342"/>
  <c r="P150" i="342"/>
  <c r="M150" i="342" s="1"/>
  <c r="L150" i="342"/>
  <c r="K150" i="342"/>
  <c r="J150" i="342"/>
  <c r="P149" i="342"/>
  <c r="M149" i="342"/>
  <c r="L149" i="342"/>
  <c r="K149" i="342"/>
  <c r="J149" i="342"/>
  <c r="P148" i="342"/>
  <c r="M148" i="342"/>
  <c r="L148" i="342"/>
  <c r="K148" i="342"/>
  <c r="J148" i="342"/>
  <c r="P147" i="342"/>
  <c r="M147" i="342"/>
  <c r="L147" i="342"/>
  <c r="K147" i="342"/>
  <c r="J147" i="342"/>
  <c r="P146" i="342"/>
  <c r="M146" i="342" s="1"/>
  <c r="L146" i="342"/>
  <c r="K146" i="342"/>
  <c r="J146" i="342"/>
  <c r="P145" i="342"/>
  <c r="M145" i="342"/>
  <c r="L145" i="342"/>
  <c r="K145" i="342"/>
  <c r="J145" i="342"/>
  <c r="P144" i="342"/>
  <c r="M144" i="342"/>
  <c r="L144" i="342"/>
  <c r="K144" i="342"/>
  <c r="J144" i="342"/>
  <c r="P143" i="342"/>
  <c r="M143" i="342"/>
  <c r="L143" i="342"/>
  <c r="K143" i="342"/>
  <c r="J143" i="342"/>
  <c r="P142" i="342"/>
  <c r="M142" i="342" s="1"/>
  <c r="L142" i="342"/>
  <c r="K142" i="342"/>
  <c r="J142" i="342"/>
  <c r="P141" i="342"/>
  <c r="M141" i="342"/>
  <c r="L141" i="342"/>
  <c r="K141" i="342"/>
  <c r="J141" i="342"/>
  <c r="P140" i="342"/>
  <c r="M140" i="342"/>
  <c r="L140" i="342"/>
  <c r="K140" i="342"/>
  <c r="J140" i="342"/>
  <c r="P139" i="342"/>
  <c r="M139" i="342"/>
  <c r="L139" i="342"/>
  <c r="K139" i="342"/>
  <c r="J139" i="342"/>
  <c r="P138" i="342"/>
  <c r="M138" i="342" s="1"/>
  <c r="L138" i="342"/>
  <c r="K138" i="342"/>
  <c r="J138" i="342"/>
  <c r="P137" i="342"/>
  <c r="M137" i="342"/>
  <c r="L137" i="342"/>
  <c r="K137" i="342"/>
  <c r="J137" i="342"/>
  <c r="P136" i="342"/>
  <c r="M136" i="342"/>
  <c r="L136" i="342"/>
  <c r="K136" i="342"/>
  <c r="J136" i="342"/>
  <c r="P135" i="342"/>
  <c r="M135" i="342"/>
  <c r="L135" i="342"/>
  <c r="K135" i="342"/>
  <c r="J135" i="342"/>
  <c r="P134" i="342"/>
  <c r="M134" i="342" s="1"/>
  <c r="L134" i="342"/>
  <c r="K134" i="342"/>
  <c r="J134" i="342"/>
  <c r="P133" i="342"/>
  <c r="M133" i="342"/>
  <c r="L133" i="342"/>
  <c r="K133" i="342"/>
  <c r="J133" i="342"/>
  <c r="P132" i="342"/>
  <c r="M132" i="342"/>
  <c r="L132" i="342"/>
  <c r="K132" i="342"/>
  <c r="J132" i="342"/>
  <c r="P131" i="342"/>
  <c r="M131" i="342"/>
  <c r="L131" i="342"/>
  <c r="K131" i="342"/>
  <c r="J131" i="342"/>
  <c r="P130" i="342"/>
  <c r="M130" i="342" s="1"/>
  <c r="L130" i="342"/>
  <c r="K130" i="342"/>
  <c r="J130" i="342"/>
  <c r="P129" i="342"/>
  <c r="M129" i="342"/>
  <c r="L129" i="342"/>
  <c r="K129" i="342"/>
  <c r="J129" i="342"/>
  <c r="P128" i="342"/>
  <c r="M128" i="342"/>
  <c r="L128" i="342"/>
  <c r="K128" i="342"/>
  <c r="J128" i="342"/>
  <c r="P127" i="342"/>
  <c r="M127" i="342"/>
  <c r="L127" i="342"/>
  <c r="K127" i="342"/>
  <c r="J127" i="342"/>
  <c r="P126" i="342"/>
  <c r="M126" i="342" s="1"/>
  <c r="L126" i="342"/>
  <c r="K126" i="342"/>
  <c r="J126" i="342"/>
  <c r="P125" i="342"/>
  <c r="M125" i="342"/>
  <c r="L125" i="342"/>
  <c r="K125" i="342"/>
  <c r="J125" i="342"/>
  <c r="P124" i="342"/>
  <c r="M124" i="342"/>
  <c r="L124" i="342"/>
  <c r="K124" i="342"/>
  <c r="J124" i="342"/>
  <c r="P123" i="342"/>
  <c r="M123" i="342"/>
  <c r="L123" i="342"/>
  <c r="K123" i="342"/>
  <c r="J123" i="342"/>
  <c r="P122" i="342"/>
  <c r="M122" i="342" s="1"/>
  <c r="L122" i="342"/>
  <c r="K122" i="342"/>
  <c r="J122" i="342"/>
  <c r="P121" i="342"/>
  <c r="M121" i="342"/>
  <c r="L121" i="342"/>
  <c r="K121" i="342"/>
  <c r="J121" i="342"/>
  <c r="P120" i="342"/>
  <c r="M120" i="342"/>
  <c r="L120" i="342"/>
  <c r="K120" i="342"/>
  <c r="J120" i="342"/>
  <c r="P119" i="342"/>
  <c r="M119" i="342"/>
  <c r="L119" i="342"/>
  <c r="K119" i="342"/>
  <c r="J119" i="342"/>
  <c r="P118" i="342"/>
  <c r="M118" i="342" s="1"/>
  <c r="L118" i="342"/>
  <c r="K118" i="342"/>
  <c r="J118" i="342"/>
  <c r="P117" i="342"/>
  <c r="M117" i="342"/>
  <c r="L117" i="342"/>
  <c r="K117" i="342"/>
  <c r="J117" i="342"/>
  <c r="P116" i="342"/>
  <c r="M116" i="342"/>
  <c r="L116" i="342"/>
  <c r="K116" i="342"/>
  <c r="J116" i="342"/>
  <c r="P115" i="342"/>
  <c r="M115" i="342"/>
  <c r="L115" i="342"/>
  <c r="K115" i="342"/>
  <c r="J115" i="342"/>
  <c r="P114" i="342"/>
  <c r="M114" i="342" s="1"/>
  <c r="L114" i="342"/>
  <c r="K114" i="342"/>
  <c r="J114" i="342"/>
  <c r="P113" i="342"/>
  <c r="M113" i="342"/>
  <c r="L113" i="342"/>
  <c r="K113" i="342"/>
  <c r="J113" i="342"/>
  <c r="P112" i="342"/>
  <c r="M112" i="342"/>
  <c r="L112" i="342"/>
  <c r="K112" i="342"/>
  <c r="J112" i="342"/>
  <c r="P111" i="342"/>
  <c r="M111" i="342"/>
  <c r="L111" i="342"/>
  <c r="K111" i="342"/>
  <c r="J111" i="342"/>
  <c r="P110" i="342"/>
  <c r="M110" i="342" s="1"/>
  <c r="L110" i="342"/>
  <c r="K110" i="342"/>
  <c r="J110" i="342"/>
  <c r="P109" i="342"/>
  <c r="M109" i="342"/>
  <c r="L109" i="342"/>
  <c r="K109" i="342"/>
  <c r="J109" i="342"/>
  <c r="P108" i="342"/>
  <c r="M108" i="342"/>
  <c r="L108" i="342"/>
  <c r="K108" i="342"/>
  <c r="J108" i="342"/>
  <c r="P107" i="342"/>
  <c r="M107" i="342"/>
  <c r="L107" i="342"/>
  <c r="K107" i="342"/>
  <c r="J107" i="342"/>
  <c r="P106" i="342"/>
  <c r="M106" i="342" s="1"/>
  <c r="L106" i="342"/>
  <c r="K106" i="342"/>
  <c r="J106" i="342"/>
  <c r="P105" i="342"/>
  <c r="M105" i="342"/>
  <c r="L105" i="342"/>
  <c r="K105" i="342"/>
  <c r="J105" i="342"/>
  <c r="P104" i="342"/>
  <c r="M104" i="342"/>
  <c r="L104" i="342"/>
  <c r="K104" i="342"/>
  <c r="J104" i="342"/>
  <c r="P103" i="342"/>
  <c r="M103" i="342"/>
  <c r="L103" i="342"/>
  <c r="K103" i="342"/>
  <c r="J103" i="342"/>
  <c r="P102" i="342"/>
  <c r="M102" i="342" s="1"/>
  <c r="L102" i="342"/>
  <c r="K102" i="342"/>
  <c r="J102" i="342"/>
  <c r="P101" i="342"/>
  <c r="M101" i="342"/>
  <c r="L101" i="342"/>
  <c r="K101" i="342"/>
  <c r="J101" i="342"/>
  <c r="P100" i="342"/>
  <c r="M100" i="342"/>
  <c r="L100" i="342"/>
  <c r="K100" i="342"/>
  <c r="J100" i="342"/>
  <c r="P99" i="342"/>
  <c r="M99" i="342"/>
  <c r="L99" i="342"/>
  <c r="K99" i="342"/>
  <c r="J99" i="342"/>
  <c r="P98" i="342"/>
  <c r="M98" i="342" s="1"/>
  <c r="L98" i="342"/>
  <c r="K98" i="342"/>
  <c r="J98" i="342"/>
  <c r="P97" i="342"/>
  <c r="M97" i="342"/>
  <c r="L97" i="342"/>
  <c r="K97" i="342"/>
  <c r="J97" i="342"/>
  <c r="P96" i="342"/>
  <c r="M96" i="342"/>
  <c r="L96" i="342"/>
  <c r="K96" i="342"/>
  <c r="J96" i="342"/>
  <c r="P95" i="342"/>
  <c r="M95" i="342"/>
  <c r="L95" i="342"/>
  <c r="K95" i="342"/>
  <c r="J95" i="342"/>
  <c r="P94" i="342"/>
  <c r="M94" i="342" s="1"/>
  <c r="L94" i="342"/>
  <c r="K94" i="342"/>
  <c r="J94" i="342"/>
  <c r="P93" i="342"/>
  <c r="M93" i="342"/>
  <c r="L93" i="342"/>
  <c r="K93" i="342"/>
  <c r="J93" i="342"/>
  <c r="P92" i="342"/>
  <c r="M92" i="342"/>
  <c r="L92" i="342"/>
  <c r="K92" i="342"/>
  <c r="J92" i="342"/>
  <c r="P91" i="342"/>
  <c r="M91" i="342"/>
  <c r="L91" i="342"/>
  <c r="K91" i="342"/>
  <c r="J91" i="342"/>
  <c r="P90" i="342"/>
  <c r="M90" i="342" s="1"/>
  <c r="L90" i="342"/>
  <c r="K90" i="342"/>
  <c r="J90" i="342"/>
  <c r="P89" i="342"/>
  <c r="M89" i="342" s="1"/>
  <c r="L89" i="342"/>
  <c r="K89" i="342"/>
  <c r="J89" i="342"/>
  <c r="P88" i="342"/>
  <c r="M88" i="342"/>
  <c r="L88" i="342"/>
  <c r="K88" i="342"/>
  <c r="J88" i="342"/>
  <c r="P87" i="342"/>
  <c r="M87" i="342"/>
  <c r="L87" i="342"/>
  <c r="K87" i="342"/>
  <c r="J87" i="342"/>
  <c r="P86" i="342"/>
  <c r="M86" i="342" s="1"/>
  <c r="L86" i="342"/>
  <c r="K86" i="342"/>
  <c r="J86" i="342"/>
  <c r="P85" i="342"/>
  <c r="M85" i="342" s="1"/>
  <c r="L85" i="342"/>
  <c r="K85" i="342"/>
  <c r="J85" i="342"/>
  <c r="P84" i="342"/>
  <c r="M84" i="342"/>
  <c r="L84" i="342"/>
  <c r="K84" i="342"/>
  <c r="J84" i="342"/>
  <c r="P83" i="342"/>
  <c r="M83" i="342"/>
  <c r="L83" i="342"/>
  <c r="K83" i="342"/>
  <c r="J83" i="342"/>
  <c r="P82" i="342"/>
  <c r="M82" i="342" s="1"/>
  <c r="L82" i="342"/>
  <c r="K82" i="342"/>
  <c r="J82" i="342"/>
  <c r="P81" i="342"/>
  <c r="M81" i="342" s="1"/>
  <c r="L81" i="342"/>
  <c r="K81" i="342"/>
  <c r="J81" i="342"/>
  <c r="P80" i="342"/>
  <c r="M80" i="342"/>
  <c r="L80" i="342"/>
  <c r="K80" i="342"/>
  <c r="J80" i="342"/>
  <c r="P79" i="342"/>
  <c r="M79" i="342"/>
  <c r="L79" i="342"/>
  <c r="K79" i="342"/>
  <c r="J79" i="342"/>
  <c r="P78" i="342"/>
  <c r="M78" i="342" s="1"/>
  <c r="L78" i="342"/>
  <c r="K78" i="342"/>
  <c r="J78" i="342"/>
  <c r="P77" i="342"/>
  <c r="M77" i="342" s="1"/>
  <c r="L77" i="342"/>
  <c r="K77" i="342"/>
  <c r="J77" i="342"/>
  <c r="P76" i="342"/>
  <c r="M76" i="342"/>
  <c r="L76" i="342"/>
  <c r="K76" i="342"/>
  <c r="J76" i="342"/>
  <c r="P75" i="342"/>
  <c r="M75" i="342"/>
  <c r="L75" i="342"/>
  <c r="K75" i="342"/>
  <c r="J75" i="342"/>
  <c r="P74" i="342"/>
  <c r="M74" i="342" s="1"/>
  <c r="L74" i="342"/>
  <c r="K74" i="342"/>
  <c r="J74" i="342"/>
  <c r="P73" i="342"/>
  <c r="M73" i="342" s="1"/>
  <c r="L73" i="342"/>
  <c r="K73" i="342"/>
  <c r="J73" i="342"/>
  <c r="P72" i="342"/>
  <c r="M72" i="342"/>
  <c r="L72" i="342"/>
  <c r="K72" i="342"/>
  <c r="J72" i="342"/>
  <c r="P71" i="342"/>
  <c r="M71" i="342"/>
  <c r="L71" i="342"/>
  <c r="K71" i="342"/>
  <c r="J71" i="342"/>
  <c r="P70" i="342"/>
  <c r="M70" i="342" s="1"/>
  <c r="L70" i="342"/>
  <c r="K70" i="342"/>
  <c r="J70" i="342"/>
  <c r="P69" i="342"/>
  <c r="M69" i="342" s="1"/>
  <c r="L69" i="342"/>
  <c r="K69" i="342"/>
  <c r="J69" i="342"/>
  <c r="P68" i="342"/>
  <c r="M68" i="342"/>
  <c r="L68" i="342"/>
  <c r="K68" i="342"/>
  <c r="J68" i="342"/>
  <c r="P67" i="342"/>
  <c r="M67" i="342"/>
  <c r="L67" i="342"/>
  <c r="K67" i="342"/>
  <c r="J67" i="342"/>
  <c r="P66" i="342"/>
  <c r="M66" i="342" s="1"/>
  <c r="L66" i="342"/>
  <c r="K66" i="342"/>
  <c r="J66" i="342"/>
  <c r="P65" i="342"/>
  <c r="M65" i="342" s="1"/>
  <c r="L65" i="342"/>
  <c r="K65" i="342"/>
  <c r="J65" i="342"/>
  <c r="P64" i="342"/>
  <c r="M64" i="342"/>
  <c r="L64" i="342"/>
  <c r="K64" i="342"/>
  <c r="J64" i="342"/>
  <c r="P63" i="342"/>
  <c r="M63" i="342"/>
  <c r="L63" i="342"/>
  <c r="K63" i="342"/>
  <c r="J63" i="342"/>
  <c r="P62" i="342"/>
  <c r="M62" i="342" s="1"/>
  <c r="L62" i="342"/>
  <c r="K62" i="342"/>
  <c r="J62" i="342"/>
  <c r="P61" i="342"/>
  <c r="M61" i="342" s="1"/>
  <c r="L61" i="342"/>
  <c r="K61" i="342"/>
  <c r="J61" i="342"/>
  <c r="P60" i="342"/>
  <c r="M60" i="342"/>
  <c r="L60" i="342"/>
  <c r="K60" i="342"/>
  <c r="J60" i="342"/>
  <c r="P59" i="342"/>
  <c r="M59" i="342"/>
  <c r="L59" i="342"/>
  <c r="K59" i="342"/>
  <c r="J59" i="342"/>
  <c r="P58" i="342"/>
  <c r="M58" i="342" s="1"/>
  <c r="L58" i="342"/>
  <c r="K58" i="342"/>
  <c r="J58" i="342"/>
  <c r="P57" i="342"/>
  <c r="M57" i="342" s="1"/>
  <c r="L57" i="342"/>
  <c r="K57" i="342"/>
  <c r="J57" i="342"/>
  <c r="P56" i="342"/>
  <c r="M56" i="342"/>
  <c r="L56" i="342"/>
  <c r="K56" i="342"/>
  <c r="J56" i="342"/>
  <c r="P55" i="342"/>
  <c r="M55" i="342"/>
  <c r="L55" i="342"/>
  <c r="K55" i="342"/>
  <c r="J55" i="342"/>
  <c r="P54" i="342"/>
  <c r="M54" i="342" s="1"/>
  <c r="L54" i="342"/>
  <c r="K54" i="342"/>
  <c r="J54" i="342"/>
  <c r="P53" i="342"/>
  <c r="M53" i="342" s="1"/>
  <c r="L53" i="342"/>
  <c r="K53" i="342"/>
  <c r="J53" i="342"/>
  <c r="P52" i="342"/>
  <c r="M52" i="342"/>
  <c r="L52" i="342"/>
  <c r="K52" i="342"/>
  <c r="J52" i="342"/>
  <c r="P51" i="342"/>
  <c r="M51" i="342"/>
  <c r="L51" i="342"/>
  <c r="K51" i="342"/>
  <c r="J51" i="342"/>
  <c r="P50" i="342"/>
  <c r="M50" i="342" s="1"/>
  <c r="L50" i="342"/>
  <c r="K50" i="342"/>
  <c r="J50" i="342"/>
  <c r="P49" i="342"/>
  <c r="M49" i="342" s="1"/>
  <c r="L49" i="342"/>
  <c r="K49" i="342"/>
  <c r="J49" i="342"/>
  <c r="P48" i="342"/>
  <c r="M48" i="342"/>
  <c r="L48" i="342"/>
  <c r="K48" i="342"/>
  <c r="J48" i="342"/>
  <c r="P47" i="342"/>
  <c r="M47" i="342"/>
  <c r="L47" i="342"/>
  <c r="K47" i="342"/>
  <c r="J47" i="342"/>
  <c r="P46" i="342"/>
  <c r="M46" i="342" s="1"/>
  <c r="L46" i="342"/>
  <c r="K46" i="342"/>
  <c r="J46" i="342"/>
  <c r="P45" i="342"/>
  <c r="M45" i="342" s="1"/>
  <c r="L45" i="342"/>
  <c r="K45" i="342"/>
  <c r="J45" i="342"/>
  <c r="P44" i="342"/>
  <c r="M44" i="342"/>
  <c r="L44" i="342"/>
  <c r="K44" i="342"/>
  <c r="J44" i="342"/>
  <c r="P43" i="342"/>
  <c r="M43" i="342"/>
  <c r="L43" i="342"/>
  <c r="K43" i="342"/>
  <c r="J43" i="342"/>
  <c r="P42" i="342"/>
  <c r="M42" i="342" s="1"/>
  <c r="L42" i="342"/>
  <c r="K42" i="342"/>
  <c r="J42" i="342"/>
  <c r="P41" i="342"/>
  <c r="M41" i="342" s="1"/>
  <c r="L41" i="342"/>
  <c r="K41" i="342"/>
  <c r="J41" i="342"/>
  <c r="P40" i="342"/>
  <c r="M40" i="342"/>
  <c r="L40" i="342"/>
  <c r="K40" i="342"/>
  <c r="J40" i="342"/>
  <c r="H5" i="342"/>
  <c r="D5" i="342"/>
  <c r="C5" i="342"/>
  <c r="A5" i="342"/>
  <c r="C2" i="342"/>
  <c r="A1" i="342"/>
  <c r="P156" i="340"/>
  <c r="M156" i="340" s="1"/>
  <c r="L156" i="340"/>
  <c r="K156" i="340"/>
  <c r="J156" i="340"/>
  <c r="P155" i="340"/>
  <c r="M155" i="340" s="1"/>
  <c r="L155" i="340"/>
  <c r="K155" i="340"/>
  <c r="J155" i="340"/>
  <c r="P154" i="340"/>
  <c r="M154" i="340"/>
  <c r="L154" i="340"/>
  <c r="K154" i="340"/>
  <c r="J154" i="340"/>
  <c r="P153" i="340"/>
  <c r="M153" i="340" s="1"/>
  <c r="L153" i="340"/>
  <c r="K153" i="340"/>
  <c r="J153" i="340"/>
  <c r="P152" i="340"/>
  <c r="M152" i="340" s="1"/>
  <c r="L152" i="340"/>
  <c r="K152" i="340"/>
  <c r="J152" i="340"/>
  <c r="P151" i="340"/>
  <c r="M151" i="340" s="1"/>
  <c r="L151" i="340"/>
  <c r="K151" i="340"/>
  <c r="J151" i="340"/>
  <c r="P150" i="340"/>
  <c r="M150" i="340"/>
  <c r="L150" i="340"/>
  <c r="K150" i="340"/>
  <c r="J150" i="340"/>
  <c r="P149" i="340"/>
  <c r="M149" i="340" s="1"/>
  <c r="L149" i="340"/>
  <c r="K149" i="340"/>
  <c r="J149" i="340"/>
  <c r="P148" i="340"/>
  <c r="M148" i="340" s="1"/>
  <c r="L148" i="340"/>
  <c r="K148" i="340"/>
  <c r="J148" i="340"/>
  <c r="P147" i="340"/>
  <c r="M147" i="340" s="1"/>
  <c r="L147" i="340"/>
  <c r="K147" i="340"/>
  <c r="J147" i="340"/>
  <c r="P146" i="340"/>
  <c r="M146" i="340"/>
  <c r="L146" i="340"/>
  <c r="K146" i="340"/>
  <c r="J146" i="340"/>
  <c r="P145" i="340"/>
  <c r="M145" i="340" s="1"/>
  <c r="L145" i="340"/>
  <c r="K145" i="340"/>
  <c r="J145" i="340"/>
  <c r="P144" i="340"/>
  <c r="M144" i="340" s="1"/>
  <c r="L144" i="340"/>
  <c r="K144" i="340"/>
  <c r="J144" i="340"/>
  <c r="P143" i="340"/>
  <c r="M143" i="340" s="1"/>
  <c r="L143" i="340"/>
  <c r="K143" i="340"/>
  <c r="J143" i="340"/>
  <c r="P142" i="340"/>
  <c r="M142" i="340"/>
  <c r="L142" i="340"/>
  <c r="K142" i="340"/>
  <c r="J142" i="340"/>
  <c r="P141" i="340"/>
  <c r="M141" i="340" s="1"/>
  <c r="L141" i="340"/>
  <c r="K141" i="340"/>
  <c r="J141" i="340"/>
  <c r="P140" i="340"/>
  <c r="M140" i="340" s="1"/>
  <c r="L140" i="340"/>
  <c r="K140" i="340"/>
  <c r="J140" i="340"/>
  <c r="P139" i="340"/>
  <c r="M139" i="340" s="1"/>
  <c r="L139" i="340"/>
  <c r="K139" i="340"/>
  <c r="J139" i="340"/>
  <c r="P138" i="340"/>
  <c r="M138" i="340"/>
  <c r="L138" i="340"/>
  <c r="K138" i="340"/>
  <c r="J138" i="340"/>
  <c r="P137" i="340"/>
  <c r="M137" i="340" s="1"/>
  <c r="L137" i="340"/>
  <c r="K137" i="340"/>
  <c r="J137" i="340"/>
  <c r="P136" i="340"/>
  <c r="M136" i="340" s="1"/>
  <c r="L136" i="340"/>
  <c r="K136" i="340"/>
  <c r="J136" i="340"/>
  <c r="P135" i="340"/>
  <c r="M135" i="340" s="1"/>
  <c r="L135" i="340"/>
  <c r="K135" i="340"/>
  <c r="J135" i="340"/>
  <c r="P134" i="340"/>
  <c r="M134" i="340"/>
  <c r="L134" i="340"/>
  <c r="K134" i="340"/>
  <c r="J134" i="340"/>
  <c r="P133" i="340"/>
  <c r="M133" i="340" s="1"/>
  <c r="L133" i="340"/>
  <c r="K133" i="340"/>
  <c r="J133" i="340"/>
  <c r="P132" i="340"/>
  <c r="M132" i="340" s="1"/>
  <c r="L132" i="340"/>
  <c r="K132" i="340"/>
  <c r="J132" i="340"/>
  <c r="P131" i="340"/>
  <c r="M131" i="340" s="1"/>
  <c r="L131" i="340"/>
  <c r="K131" i="340"/>
  <c r="J131" i="340"/>
  <c r="P130" i="340"/>
  <c r="M130" i="340"/>
  <c r="L130" i="340"/>
  <c r="K130" i="340"/>
  <c r="J130" i="340"/>
  <c r="P129" i="340"/>
  <c r="M129" i="340" s="1"/>
  <c r="L129" i="340"/>
  <c r="K129" i="340"/>
  <c r="J129" i="340"/>
  <c r="P128" i="340"/>
  <c r="M128" i="340" s="1"/>
  <c r="L128" i="340"/>
  <c r="K128" i="340"/>
  <c r="J128" i="340"/>
  <c r="P127" i="340"/>
  <c r="M127" i="340" s="1"/>
  <c r="L127" i="340"/>
  <c r="K127" i="340"/>
  <c r="J127" i="340"/>
  <c r="P126" i="340"/>
  <c r="M126" i="340"/>
  <c r="L126" i="340"/>
  <c r="K126" i="340"/>
  <c r="J126" i="340"/>
  <c r="P125" i="340"/>
  <c r="M125" i="340" s="1"/>
  <c r="L125" i="340"/>
  <c r="K125" i="340"/>
  <c r="J125" i="340"/>
  <c r="P124" i="340"/>
  <c r="M124" i="340" s="1"/>
  <c r="L124" i="340"/>
  <c r="K124" i="340"/>
  <c r="J124" i="340"/>
  <c r="P123" i="340"/>
  <c r="M123" i="340" s="1"/>
  <c r="L123" i="340"/>
  <c r="K123" i="340"/>
  <c r="J123" i="340"/>
  <c r="P122" i="340"/>
  <c r="M122" i="340"/>
  <c r="L122" i="340"/>
  <c r="K122" i="340"/>
  <c r="J122" i="340"/>
  <c r="P121" i="340"/>
  <c r="M121" i="340" s="1"/>
  <c r="L121" i="340"/>
  <c r="K121" i="340"/>
  <c r="J121" i="340"/>
  <c r="P120" i="340"/>
  <c r="M120" i="340" s="1"/>
  <c r="L120" i="340"/>
  <c r="K120" i="340"/>
  <c r="J120" i="340"/>
  <c r="P119" i="340"/>
  <c r="M119" i="340" s="1"/>
  <c r="L119" i="340"/>
  <c r="K119" i="340"/>
  <c r="J119" i="340"/>
  <c r="P118" i="340"/>
  <c r="M118" i="340"/>
  <c r="L118" i="340"/>
  <c r="K118" i="340"/>
  <c r="J118" i="340"/>
  <c r="P117" i="340"/>
  <c r="M117" i="340" s="1"/>
  <c r="L117" i="340"/>
  <c r="K117" i="340"/>
  <c r="J117" i="340"/>
  <c r="P116" i="340"/>
  <c r="M116" i="340" s="1"/>
  <c r="L116" i="340"/>
  <c r="K116" i="340"/>
  <c r="J116" i="340"/>
  <c r="P115" i="340"/>
  <c r="M115" i="340" s="1"/>
  <c r="L115" i="340"/>
  <c r="K115" i="340"/>
  <c r="J115" i="340"/>
  <c r="P114" i="340"/>
  <c r="M114" i="340"/>
  <c r="L114" i="340"/>
  <c r="K114" i="340"/>
  <c r="J114" i="340"/>
  <c r="P113" i="340"/>
  <c r="M113" i="340" s="1"/>
  <c r="L113" i="340"/>
  <c r="K113" i="340"/>
  <c r="J113" i="340"/>
  <c r="P112" i="340"/>
  <c r="M112" i="340" s="1"/>
  <c r="L112" i="340"/>
  <c r="K112" i="340"/>
  <c r="J112" i="340"/>
  <c r="P111" i="340"/>
  <c r="M111" i="340" s="1"/>
  <c r="L111" i="340"/>
  <c r="K111" i="340"/>
  <c r="J111" i="340"/>
  <c r="P110" i="340"/>
  <c r="M110" i="340"/>
  <c r="L110" i="340"/>
  <c r="K110" i="340"/>
  <c r="J110" i="340"/>
  <c r="P109" i="340"/>
  <c r="M109" i="340" s="1"/>
  <c r="L109" i="340"/>
  <c r="K109" i="340"/>
  <c r="J109" i="340"/>
  <c r="P108" i="340"/>
  <c r="M108" i="340" s="1"/>
  <c r="L108" i="340"/>
  <c r="K108" i="340"/>
  <c r="J108" i="340"/>
  <c r="P107" i="340"/>
  <c r="M107" i="340" s="1"/>
  <c r="L107" i="340"/>
  <c r="K107" i="340"/>
  <c r="J107" i="340"/>
  <c r="P106" i="340"/>
  <c r="M106" i="340"/>
  <c r="L106" i="340"/>
  <c r="K106" i="340"/>
  <c r="J106" i="340"/>
  <c r="P105" i="340"/>
  <c r="M105" i="340" s="1"/>
  <c r="L105" i="340"/>
  <c r="K105" i="340"/>
  <c r="J105" i="340"/>
  <c r="P104" i="340"/>
  <c r="M104" i="340" s="1"/>
  <c r="L104" i="340"/>
  <c r="K104" i="340"/>
  <c r="J104" i="340"/>
  <c r="P103" i="340"/>
  <c r="M103" i="340" s="1"/>
  <c r="L103" i="340"/>
  <c r="K103" i="340"/>
  <c r="J103" i="340"/>
  <c r="P102" i="340"/>
  <c r="M102" i="340"/>
  <c r="L102" i="340"/>
  <c r="K102" i="340"/>
  <c r="J102" i="340"/>
  <c r="P101" i="340"/>
  <c r="M101" i="340" s="1"/>
  <c r="L101" i="340"/>
  <c r="K101" i="340"/>
  <c r="J101" i="340"/>
  <c r="P100" i="340"/>
  <c r="M100" i="340" s="1"/>
  <c r="L100" i="340"/>
  <c r="K100" i="340"/>
  <c r="J100" i="340"/>
  <c r="P99" i="340"/>
  <c r="M99" i="340" s="1"/>
  <c r="L99" i="340"/>
  <c r="K99" i="340"/>
  <c r="J99" i="340"/>
  <c r="P98" i="340"/>
  <c r="M98" i="340"/>
  <c r="L98" i="340"/>
  <c r="K98" i="340"/>
  <c r="J98" i="340"/>
  <c r="P97" i="340"/>
  <c r="M97" i="340" s="1"/>
  <c r="L97" i="340"/>
  <c r="K97" i="340"/>
  <c r="J97" i="340"/>
  <c r="P96" i="340"/>
  <c r="M96" i="340" s="1"/>
  <c r="L96" i="340"/>
  <c r="K96" i="340"/>
  <c r="J96" i="340"/>
  <c r="P95" i="340"/>
  <c r="M95" i="340" s="1"/>
  <c r="L95" i="340"/>
  <c r="K95" i="340"/>
  <c r="J95" i="340"/>
  <c r="P94" i="340"/>
  <c r="M94" i="340"/>
  <c r="L94" i="340"/>
  <c r="K94" i="340"/>
  <c r="J94" i="340"/>
  <c r="P93" i="340"/>
  <c r="M93" i="340" s="1"/>
  <c r="L93" i="340"/>
  <c r="K93" i="340"/>
  <c r="J93" i="340"/>
  <c r="P92" i="340"/>
  <c r="M92" i="340" s="1"/>
  <c r="L92" i="340"/>
  <c r="K92" i="340"/>
  <c r="J92" i="340"/>
  <c r="P91" i="340"/>
  <c r="M91" i="340" s="1"/>
  <c r="L91" i="340"/>
  <c r="K91" i="340"/>
  <c r="J91" i="340"/>
  <c r="P90" i="340"/>
  <c r="M90" i="340"/>
  <c r="L90" i="340"/>
  <c r="K90" i="340"/>
  <c r="J90" i="340"/>
  <c r="P89" i="340"/>
  <c r="M89" i="340" s="1"/>
  <c r="L89" i="340"/>
  <c r="K89" i="340"/>
  <c r="J89" i="340"/>
  <c r="P88" i="340"/>
  <c r="M88" i="340" s="1"/>
  <c r="L88" i="340"/>
  <c r="K88" i="340"/>
  <c r="J88" i="340"/>
  <c r="P87" i="340"/>
  <c r="M87" i="340" s="1"/>
  <c r="L87" i="340"/>
  <c r="K87" i="340"/>
  <c r="J87" i="340"/>
  <c r="P86" i="340"/>
  <c r="M86" i="340"/>
  <c r="L86" i="340"/>
  <c r="K86" i="340"/>
  <c r="J86" i="340"/>
  <c r="P85" i="340"/>
  <c r="M85" i="340" s="1"/>
  <c r="L85" i="340"/>
  <c r="K85" i="340"/>
  <c r="J85" i="340"/>
  <c r="P84" i="340"/>
  <c r="M84" i="340" s="1"/>
  <c r="L84" i="340"/>
  <c r="K84" i="340"/>
  <c r="J84" i="340"/>
  <c r="P83" i="340"/>
  <c r="M83" i="340" s="1"/>
  <c r="L83" i="340"/>
  <c r="K83" i="340"/>
  <c r="J83" i="340"/>
  <c r="P82" i="340"/>
  <c r="M82" i="340"/>
  <c r="L82" i="340"/>
  <c r="K82" i="340"/>
  <c r="J82" i="340"/>
  <c r="P81" i="340"/>
  <c r="M81" i="340" s="1"/>
  <c r="L81" i="340"/>
  <c r="K81" i="340"/>
  <c r="J81" i="340"/>
  <c r="P80" i="340"/>
  <c r="M80" i="340" s="1"/>
  <c r="L80" i="340"/>
  <c r="K80" i="340"/>
  <c r="J80" i="340"/>
  <c r="P79" i="340"/>
  <c r="M79" i="340" s="1"/>
  <c r="L79" i="340"/>
  <c r="K79" i="340"/>
  <c r="J79" i="340"/>
  <c r="P78" i="340"/>
  <c r="M78" i="340"/>
  <c r="L78" i="340"/>
  <c r="K78" i="340"/>
  <c r="J78" i="340"/>
  <c r="P77" i="340"/>
  <c r="M77" i="340" s="1"/>
  <c r="L77" i="340"/>
  <c r="K77" i="340"/>
  <c r="J77" i="340"/>
  <c r="P76" i="340"/>
  <c r="M76" i="340" s="1"/>
  <c r="L76" i="340"/>
  <c r="K76" i="340"/>
  <c r="J76" i="340"/>
  <c r="P75" i="340"/>
  <c r="M75" i="340" s="1"/>
  <c r="L75" i="340"/>
  <c r="K75" i="340"/>
  <c r="J75" i="340"/>
  <c r="P74" i="340"/>
  <c r="M74" i="340"/>
  <c r="L74" i="340"/>
  <c r="K74" i="340"/>
  <c r="J74" i="340"/>
  <c r="P73" i="340"/>
  <c r="M73" i="340" s="1"/>
  <c r="L73" i="340"/>
  <c r="K73" i="340"/>
  <c r="J73" i="340"/>
  <c r="P72" i="340"/>
  <c r="M72" i="340" s="1"/>
  <c r="L72" i="340"/>
  <c r="K72" i="340"/>
  <c r="J72" i="340"/>
  <c r="P71" i="340"/>
  <c r="M71" i="340" s="1"/>
  <c r="L71" i="340"/>
  <c r="K71" i="340"/>
  <c r="J71" i="340"/>
  <c r="P70" i="340"/>
  <c r="M70" i="340"/>
  <c r="L70" i="340"/>
  <c r="K70" i="340"/>
  <c r="J70" i="340"/>
  <c r="P69" i="340"/>
  <c r="M69" i="340" s="1"/>
  <c r="L69" i="340"/>
  <c r="K69" i="340"/>
  <c r="J69" i="340"/>
  <c r="P68" i="340"/>
  <c r="M68" i="340" s="1"/>
  <c r="L68" i="340"/>
  <c r="K68" i="340"/>
  <c r="J68" i="340"/>
  <c r="P67" i="340"/>
  <c r="M67" i="340" s="1"/>
  <c r="L67" i="340"/>
  <c r="K67" i="340"/>
  <c r="J67" i="340"/>
  <c r="P66" i="340"/>
  <c r="M66" i="340"/>
  <c r="L66" i="340"/>
  <c r="K66" i="340"/>
  <c r="J66" i="340"/>
  <c r="P65" i="340"/>
  <c r="M65" i="340" s="1"/>
  <c r="L65" i="340"/>
  <c r="K65" i="340"/>
  <c r="J65" i="340"/>
  <c r="P64" i="340"/>
  <c r="M64" i="340" s="1"/>
  <c r="L64" i="340"/>
  <c r="K64" i="340"/>
  <c r="J64" i="340"/>
  <c r="P63" i="340"/>
  <c r="M63" i="340" s="1"/>
  <c r="L63" i="340"/>
  <c r="K63" i="340"/>
  <c r="J63" i="340"/>
  <c r="P62" i="340"/>
  <c r="M62" i="340"/>
  <c r="L62" i="340"/>
  <c r="K62" i="340"/>
  <c r="J62" i="340"/>
  <c r="P61" i="340"/>
  <c r="M61" i="340" s="1"/>
  <c r="L61" i="340"/>
  <c r="K61" i="340"/>
  <c r="J61" i="340"/>
  <c r="P60" i="340"/>
  <c r="M60" i="340" s="1"/>
  <c r="L60" i="340"/>
  <c r="K60" i="340"/>
  <c r="J60" i="340"/>
  <c r="P59" i="340"/>
  <c r="M59" i="340" s="1"/>
  <c r="L59" i="340"/>
  <c r="K59" i="340"/>
  <c r="J59" i="340"/>
  <c r="P58" i="340"/>
  <c r="M58" i="340"/>
  <c r="L58" i="340"/>
  <c r="K58" i="340"/>
  <c r="J58" i="340"/>
  <c r="P57" i="340"/>
  <c r="M57" i="340" s="1"/>
  <c r="L57" i="340"/>
  <c r="K57" i="340"/>
  <c r="J57" i="340"/>
  <c r="P56" i="340"/>
  <c r="M56" i="340" s="1"/>
  <c r="L56" i="340"/>
  <c r="K56" i="340"/>
  <c r="J56" i="340"/>
  <c r="P55" i="340"/>
  <c r="M55" i="340" s="1"/>
  <c r="L55" i="340"/>
  <c r="K55" i="340"/>
  <c r="J55" i="340"/>
  <c r="P54" i="340"/>
  <c r="M54" i="340"/>
  <c r="L54" i="340"/>
  <c r="K54" i="340"/>
  <c r="J54" i="340"/>
  <c r="P53" i="340"/>
  <c r="M53" i="340" s="1"/>
  <c r="L53" i="340"/>
  <c r="K53" i="340"/>
  <c r="J53" i="340"/>
  <c r="P52" i="340"/>
  <c r="M52" i="340" s="1"/>
  <c r="L52" i="340"/>
  <c r="K52" i="340"/>
  <c r="J52" i="340"/>
  <c r="P51" i="340"/>
  <c r="M51" i="340" s="1"/>
  <c r="L51" i="340"/>
  <c r="K51" i="340"/>
  <c r="J51" i="340"/>
  <c r="P50" i="340"/>
  <c r="M50" i="340"/>
  <c r="L50" i="340"/>
  <c r="K50" i="340"/>
  <c r="J50" i="340"/>
  <c r="P49" i="340"/>
  <c r="M49" i="340" s="1"/>
  <c r="L49" i="340"/>
  <c r="K49" i="340"/>
  <c r="J49" i="340"/>
  <c r="P48" i="340"/>
  <c r="M48" i="340" s="1"/>
  <c r="L48" i="340"/>
  <c r="K48" i="340"/>
  <c r="J48" i="340"/>
  <c r="P47" i="340"/>
  <c r="M47" i="340" s="1"/>
  <c r="L47" i="340"/>
  <c r="K47" i="340"/>
  <c r="J47" i="340"/>
  <c r="P46" i="340"/>
  <c r="M46" i="340"/>
  <c r="L46" i="340"/>
  <c r="K46" i="340"/>
  <c r="J46" i="340"/>
  <c r="P45" i="340"/>
  <c r="M45" i="340" s="1"/>
  <c r="L45" i="340"/>
  <c r="K45" i="340"/>
  <c r="J45" i="340"/>
  <c r="P44" i="340"/>
  <c r="M44" i="340" s="1"/>
  <c r="L44" i="340"/>
  <c r="K44" i="340"/>
  <c r="J44" i="340"/>
  <c r="P43" i="340"/>
  <c r="M43" i="340" s="1"/>
  <c r="L43" i="340"/>
  <c r="K43" i="340"/>
  <c r="J43" i="340"/>
  <c r="P42" i="340"/>
  <c r="M42" i="340"/>
  <c r="L42" i="340"/>
  <c r="K42" i="340"/>
  <c r="J42" i="340"/>
  <c r="P41" i="340"/>
  <c r="M41" i="340" s="1"/>
  <c r="L41" i="340"/>
  <c r="K41" i="340"/>
  <c r="J41" i="340"/>
  <c r="P40" i="340"/>
  <c r="M40" i="340" s="1"/>
  <c r="L40" i="340"/>
  <c r="K40" i="340"/>
  <c r="J40" i="340"/>
  <c r="H5" i="340"/>
  <c r="D5" i="340"/>
  <c r="C5" i="340"/>
  <c r="A5" i="340"/>
  <c r="C2" i="340"/>
  <c r="A1" i="340"/>
  <c r="Y5" i="339"/>
  <c r="AK1" i="339" s="1"/>
  <c r="L4" i="339"/>
  <c r="K41" i="339" s="1"/>
  <c r="E4" i="339"/>
  <c r="A4" i="339"/>
  <c r="Y3" i="339"/>
  <c r="AJ1" i="339"/>
  <c r="AI1" i="339"/>
  <c r="AH1" i="339"/>
  <c r="AF1" i="339"/>
  <c r="AE1" i="339"/>
  <c r="AD1" i="339"/>
  <c r="AB1" i="339"/>
  <c r="R57" i="338"/>
  <c r="F52" i="338" s="1"/>
  <c r="F50" i="338"/>
  <c r="F51" i="338"/>
  <c r="I37" i="338"/>
  <c r="G37" i="338"/>
  <c r="D37" i="338"/>
  <c r="C37" i="338"/>
  <c r="B37" i="338"/>
  <c r="I35" i="338"/>
  <c r="G35" i="338"/>
  <c r="D35" i="338"/>
  <c r="C35" i="338"/>
  <c r="B35" i="338"/>
  <c r="I33" i="338"/>
  <c r="G33" i="338"/>
  <c r="D33" i="338"/>
  <c r="C33" i="338"/>
  <c r="B33" i="338"/>
  <c r="I31" i="338"/>
  <c r="G31" i="338"/>
  <c r="D31" i="338"/>
  <c r="C31" i="338"/>
  <c r="B31" i="338"/>
  <c r="I29" i="338"/>
  <c r="G29" i="338"/>
  <c r="D29" i="338"/>
  <c r="C29" i="338"/>
  <c r="B29" i="338"/>
  <c r="I27" i="338"/>
  <c r="G27" i="338"/>
  <c r="D27" i="338"/>
  <c r="C27" i="338"/>
  <c r="B27" i="338"/>
  <c r="I25" i="338"/>
  <c r="G25" i="338"/>
  <c r="D25" i="338"/>
  <c r="C25" i="338"/>
  <c r="B25" i="338"/>
  <c r="I23" i="338"/>
  <c r="G23" i="338"/>
  <c r="D23" i="338"/>
  <c r="C23" i="338"/>
  <c r="B23" i="338"/>
  <c r="I21" i="338"/>
  <c r="G21" i="338"/>
  <c r="D21" i="338"/>
  <c r="C21" i="338"/>
  <c r="B21" i="338"/>
  <c r="I19" i="338"/>
  <c r="G19" i="338"/>
  <c r="D19" i="338"/>
  <c r="C19" i="338"/>
  <c r="B19" i="338"/>
  <c r="I17" i="338"/>
  <c r="G17" i="338"/>
  <c r="D17" i="338"/>
  <c r="C17" i="338"/>
  <c r="B17" i="338"/>
  <c r="U16" i="338"/>
  <c r="U15" i="338"/>
  <c r="I15" i="338"/>
  <c r="G15" i="338"/>
  <c r="D15" i="338"/>
  <c r="C15" i="338"/>
  <c r="B15" i="338"/>
  <c r="U14" i="338"/>
  <c r="U13" i="338"/>
  <c r="I13" i="338"/>
  <c r="G13" i="338"/>
  <c r="D13" i="338"/>
  <c r="C13" i="338"/>
  <c r="B13" i="338"/>
  <c r="U12" i="338"/>
  <c r="U11" i="338"/>
  <c r="I11" i="338"/>
  <c r="G11" i="338"/>
  <c r="D11" i="338"/>
  <c r="C11" i="338"/>
  <c r="B11" i="338"/>
  <c r="U10" i="338"/>
  <c r="U9" i="338"/>
  <c r="I9" i="338"/>
  <c r="G9" i="338"/>
  <c r="D9" i="338"/>
  <c r="C9" i="338"/>
  <c r="B9" i="338"/>
  <c r="U8" i="338"/>
  <c r="U7" i="338"/>
  <c r="I7" i="338"/>
  <c r="G7" i="338"/>
  <c r="D7" i="338"/>
  <c r="C7" i="338"/>
  <c r="B7" i="338"/>
  <c r="Y5" i="338"/>
  <c r="AH1" i="338"/>
  <c r="R4" i="338"/>
  <c r="O57" i="338"/>
  <c r="G4" i="338"/>
  <c r="A4" i="338"/>
  <c r="Y3" i="338"/>
  <c r="AF1" i="338"/>
  <c r="AE1" i="338"/>
  <c r="AC1" i="338"/>
  <c r="AB1" i="338"/>
  <c r="A1" i="338"/>
  <c r="R57" i="341"/>
  <c r="F53" i="341"/>
  <c r="F51" i="341"/>
  <c r="I37" i="341"/>
  <c r="G37" i="341"/>
  <c r="D37" i="341"/>
  <c r="C37" i="341"/>
  <c r="B37" i="341"/>
  <c r="I35" i="341"/>
  <c r="G35" i="341"/>
  <c r="D35" i="341"/>
  <c r="C35" i="341"/>
  <c r="B35" i="341"/>
  <c r="I33" i="341"/>
  <c r="G33" i="341"/>
  <c r="D33" i="341"/>
  <c r="C33" i="341"/>
  <c r="B33" i="341"/>
  <c r="I31" i="341"/>
  <c r="G31" i="341"/>
  <c r="D31" i="341"/>
  <c r="C31" i="341"/>
  <c r="B31" i="341"/>
  <c r="I29" i="341"/>
  <c r="G29" i="341"/>
  <c r="D29" i="341"/>
  <c r="C29" i="341"/>
  <c r="B29" i="341"/>
  <c r="K28" i="341"/>
  <c r="I27" i="341"/>
  <c r="G27" i="341"/>
  <c r="D27" i="341"/>
  <c r="C27" i="341"/>
  <c r="B27" i="341"/>
  <c r="I25" i="341"/>
  <c r="G25" i="341"/>
  <c r="D25" i="341"/>
  <c r="C25" i="341"/>
  <c r="B25" i="341"/>
  <c r="I23" i="341"/>
  <c r="G23" i="341"/>
  <c r="D23" i="341"/>
  <c r="C23" i="341"/>
  <c r="B23" i="341"/>
  <c r="I21" i="341"/>
  <c r="G21" i="341"/>
  <c r="D21" i="341"/>
  <c r="C21" i="341"/>
  <c r="B21" i="341"/>
  <c r="I19" i="341"/>
  <c r="G19" i="341"/>
  <c r="D19" i="341"/>
  <c r="C19" i="341"/>
  <c r="B19" i="341"/>
  <c r="I17" i="341"/>
  <c r="G17" i="341"/>
  <c r="D17" i="341"/>
  <c r="C17" i="341"/>
  <c r="B17" i="341"/>
  <c r="U16" i="341"/>
  <c r="U15" i="341"/>
  <c r="I15" i="341"/>
  <c r="G15" i="341"/>
  <c r="D15" i="341"/>
  <c r="C15" i="341"/>
  <c r="B15" i="341"/>
  <c r="U14" i="341"/>
  <c r="U13" i="341"/>
  <c r="U12" i="341"/>
  <c r="U11" i="341"/>
  <c r="U10" i="341"/>
  <c r="U9" i="341"/>
  <c r="I9" i="341"/>
  <c r="G9" i="341"/>
  <c r="D9" i="341"/>
  <c r="C9" i="341"/>
  <c r="B9" i="341"/>
  <c r="U8" i="341"/>
  <c r="U7" i="341"/>
  <c r="I7" i="341"/>
  <c r="G7" i="341"/>
  <c r="D7" i="341"/>
  <c r="Y5" i="341"/>
  <c r="AC1" i="341"/>
  <c r="R4" i="341"/>
  <c r="O57" i="341"/>
  <c r="G4" i="341"/>
  <c r="A4" i="341"/>
  <c r="Y3" i="341"/>
  <c r="AG1" i="341"/>
  <c r="AF1" i="341"/>
  <c r="AE1" i="341"/>
  <c r="AD1" i="341"/>
  <c r="A1" i="341"/>
  <c r="I15" i="337"/>
  <c r="G15" i="337"/>
  <c r="D15" i="337"/>
  <c r="C15" i="337"/>
  <c r="I13" i="337"/>
  <c r="G13" i="337"/>
  <c r="D13" i="337"/>
  <c r="C13" i="337"/>
  <c r="I11" i="337"/>
  <c r="G11" i="337"/>
  <c r="D11" i="337"/>
  <c r="C11" i="337"/>
  <c r="I9" i="337"/>
  <c r="G9" i="337"/>
  <c r="D9" i="337"/>
  <c r="C9" i="337"/>
  <c r="I7" i="337"/>
  <c r="G7" i="337"/>
  <c r="D7" i="337"/>
  <c r="C7" i="337"/>
  <c r="Y5" i="337"/>
  <c r="AG1" i="337" s="1"/>
  <c r="L4" i="337"/>
  <c r="K41" i="337"/>
  <c r="Y3" i="337"/>
  <c r="I15" i="336"/>
  <c r="G15" i="336"/>
  <c r="D15" i="336"/>
  <c r="C15" i="336"/>
  <c r="I13" i="336"/>
  <c r="G13" i="336"/>
  <c r="D13" i="336"/>
  <c r="C13" i="336"/>
  <c r="I11" i="336"/>
  <c r="G11" i="336"/>
  <c r="D11" i="336"/>
  <c r="C11" i="336"/>
  <c r="I7" i="336"/>
  <c r="G7" i="336"/>
  <c r="D7" i="336"/>
  <c r="C7" i="336"/>
  <c r="Y5" i="336"/>
  <c r="AH1" i="336" s="1"/>
  <c r="AD1" i="336"/>
  <c r="L4" i="336"/>
  <c r="K41" i="336" s="1"/>
  <c r="Y3" i="336"/>
  <c r="AJ1" i="336"/>
  <c r="AF1" i="336"/>
  <c r="AE1" i="336"/>
  <c r="P155" i="327"/>
  <c r="M155" i="327"/>
  <c r="L155" i="327"/>
  <c r="K155" i="327"/>
  <c r="J155" i="327"/>
  <c r="P154" i="327"/>
  <c r="M154" i="327" s="1"/>
  <c r="L154" i="327"/>
  <c r="K154" i="327"/>
  <c r="J154" i="327"/>
  <c r="P153" i="327"/>
  <c r="M153" i="327" s="1"/>
  <c r="L153" i="327"/>
  <c r="K153" i="327"/>
  <c r="J153" i="327"/>
  <c r="P152" i="327"/>
  <c r="M152" i="327"/>
  <c r="L152" i="327"/>
  <c r="K152" i="327"/>
  <c r="J152" i="327"/>
  <c r="P151" i="327"/>
  <c r="M151" i="327"/>
  <c r="L151" i="327"/>
  <c r="K151" i="327"/>
  <c r="J151" i="327"/>
  <c r="P150" i="327"/>
  <c r="M150" i="327" s="1"/>
  <c r="L150" i="327"/>
  <c r="K150" i="327"/>
  <c r="J150" i="327"/>
  <c r="P149" i="327"/>
  <c r="M149" i="327"/>
  <c r="L149" i="327"/>
  <c r="K149" i="327"/>
  <c r="J149" i="327"/>
  <c r="P148" i="327"/>
  <c r="M148" i="327"/>
  <c r="L148" i="327"/>
  <c r="K148" i="327"/>
  <c r="J148" i="327"/>
  <c r="P147" i="327"/>
  <c r="M147" i="327"/>
  <c r="L147" i="327"/>
  <c r="K147" i="327"/>
  <c r="J147" i="327"/>
  <c r="P146" i="327"/>
  <c r="M146" i="327" s="1"/>
  <c r="L146" i="327"/>
  <c r="K146" i="327"/>
  <c r="J146" i="327"/>
  <c r="P145" i="327"/>
  <c r="M145" i="327"/>
  <c r="L145" i="327"/>
  <c r="K145" i="327"/>
  <c r="J145" i="327"/>
  <c r="P144" i="327"/>
  <c r="M144" i="327"/>
  <c r="L144" i="327"/>
  <c r="K144" i="327"/>
  <c r="J144" i="327"/>
  <c r="P143" i="327"/>
  <c r="M143" i="327"/>
  <c r="L143" i="327"/>
  <c r="K143" i="327"/>
  <c r="J143" i="327"/>
  <c r="P142" i="327"/>
  <c r="M142" i="327" s="1"/>
  <c r="L142" i="327"/>
  <c r="K142" i="327"/>
  <c r="J142" i="327"/>
  <c r="P141" i="327"/>
  <c r="M141" i="327"/>
  <c r="L141" i="327"/>
  <c r="K141" i="327"/>
  <c r="J141" i="327"/>
  <c r="P140" i="327"/>
  <c r="M140" i="327"/>
  <c r="L140" i="327"/>
  <c r="K140" i="327"/>
  <c r="J140" i="327"/>
  <c r="P139" i="327"/>
  <c r="M139" i="327"/>
  <c r="L139" i="327"/>
  <c r="K139" i="327"/>
  <c r="J139" i="327"/>
  <c r="P138" i="327"/>
  <c r="M138" i="327" s="1"/>
  <c r="L138" i="327"/>
  <c r="K138" i="327"/>
  <c r="J138" i="327"/>
  <c r="P137" i="327"/>
  <c r="M137" i="327"/>
  <c r="L137" i="327"/>
  <c r="K137" i="327"/>
  <c r="J137" i="327"/>
  <c r="P136" i="327"/>
  <c r="M136" i="327"/>
  <c r="L136" i="327"/>
  <c r="K136" i="327"/>
  <c r="J136" i="327"/>
  <c r="P135" i="327"/>
  <c r="M135" i="327"/>
  <c r="L135" i="327"/>
  <c r="K135" i="327"/>
  <c r="J135" i="327"/>
  <c r="P134" i="327"/>
  <c r="M134" i="327" s="1"/>
  <c r="L134" i="327"/>
  <c r="K134" i="327"/>
  <c r="J134" i="327"/>
  <c r="P133" i="327"/>
  <c r="M133" i="327"/>
  <c r="L133" i="327"/>
  <c r="K133" i="327"/>
  <c r="J133" i="327"/>
  <c r="P132" i="327"/>
  <c r="M132" i="327"/>
  <c r="L132" i="327"/>
  <c r="K132" i="327"/>
  <c r="J132" i="327"/>
  <c r="P131" i="327"/>
  <c r="M131" i="327"/>
  <c r="L131" i="327"/>
  <c r="K131" i="327"/>
  <c r="J131" i="327"/>
  <c r="P130" i="327"/>
  <c r="M130" i="327" s="1"/>
  <c r="L130" i="327"/>
  <c r="K130" i="327"/>
  <c r="J130" i="327"/>
  <c r="P129" i="327"/>
  <c r="M129" i="327"/>
  <c r="L129" i="327"/>
  <c r="K129" i="327"/>
  <c r="J129" i="327"/>
  <c r="P128" i="327"/>
  <c r="M128" i="327"/>
  <c r="L128" i="327"/>
  <c r="K128" i="327"/>
  <c r="J128" i="327"/>
  <c r="P127" i="327"/>
  <c r="M127" i="327"/>
  <c r="L127" i="327"/>
  <c r="K127" i="327"/>
  <c r="J127" i="327"/>
  <c r="P126" i="327"/>
  <c r="M126" i="327" s="1"/>
  <c r="L126" i="327"/>
  <c r="K126" i="327"/>
  <c r="J126" i="327"/>
  <c r="P125" i="327"/>
  <c r="M125" i="327"/>
  <c r="L125" i="327"/>
  <c r="K125" i="327"/>
  <c r="J125" i="327"/>
  <c r="P124" i="327"/>
  <c r="M124" i="327"/>
  <c r="L124" i="327"/>
  <c r="K124" i="327"/>
  <c r="J124" i="327"/>
  <c r="P123" i="327"/>
  <c r="M123" i="327"/>
  <c r="L123" i="327"/>
  <c r="K123" i="327"/>
  <c r="J123" i="327"/>
  <c r="P122" i="327"/>
  <c r="M122" i="327" s="1"/>
  <c r="L122" i="327"/>
  <c r="K122" i="327"/>
  <c r="J122" i="327"/>
  <c r="P121" i="327"/>
  <c r="M121" i="327"/>
  <c r="L121" i="327"/>
  <c r="K121" i="327"/>
  <c r="J121" i="327"/>
  <c r="P120" i="327"/>
  <c r="M120" i="327"/>
  <c r="L120" i="327"/>
  <c r="K120" i="327"/>
  <c r="J120" i="327"/>
  <c r="P119" i="327"/>
  <c r="M119" i="327"/>
  <c r="L119" i="327"/>
  <c r="K119" i="327"/>
  <c r="J119" i="327"/>
  <c r="P118" i="327"/>
  <c r="M118" i="327" s="1"/>
  <c r="L118" i="327"/>
  <c r="K118" i="327"/>
  <c r="J118" i="327"/>
  <c r="P117" i="327"/>
  <c r="M117" i="327"/>
  <c r="L117" i="327"/>
  <c r="K117" i="327"/>
  <c r="J117" i="327"/>
  <c r="P116" i="327"/>
  <c r="M116" i="327"/>
  <c r="L116" i="327"/>
  <c r="K116" i="327"/>
  <c r="J116" i="327"/>
  <c r="P115" i="327"/>
  <c r="M115" i="327"/>
  <c r="L115" i="327"/>
  <c r="K115" i="327"/>
  <c r="J115" i="327"/>
  <c r="P114" i="327"/>
  <c r="M114" i="327" s="1"/>
  <c r="L114" i="327"/>
  <c r="K114" i="327"/>
  <c r="J114" i="327"/>
  <c r="P113" i="327"/>
  <c r="M113" i="327"/>
  <c r="L113" i="327"/>
  <c r="K113" i="327"/>
  <c r="J113" i="327"/>
  <c r="P112" i="327"/>
  <c r="M112" i="327"/>
  <c r="L112" i="327"/>
  <c r="K112" i="327"/>
  <c r="J112" i="327"/>
  <c r="P111" i="327"/>
  <c r="M111" i="327"/>
  <c r="L111" i="327"/>
  <c r="K111" i="327"/>
  <c r="J111" i="327"/>
  <c r="P110" i="327"/>
  <c r="M110" i="327" s="1"/>
  <c r="L110" i="327"/>
  <c r="K110" i="327"/>
  <c r="J110" i="327"/>
  <c r="P109" i="327"/>
  <c r="M109" i="327"/>
  <c r="L109" i="327"/>
  <c r="K109" i="327"/>
  <c r="J109" i="327"/>
  <c r="P108" i="327"/>
  <c r="M108" i="327"/>
  <c r="L108" i="327"/>
  <c r="K108" i="327"/>
  <c r="J108" i="327"/>
  <c r="P107" i="327"/>
  <c r="M107" i="327"/>
  <c r="L107" i="327"/>
  <c r="K107" i="327"/>
  <c r="J107" i="327"/>
  <c r="P106" i="327"/>
  <c r="M106" i="327" s="1"/>
  <c r="L106" i="327"/>
  <c r="K106" i="327"/>
  <c r="J106" i="327"/>
  <c r="P105" i="327"/>
  <c r="M105" i="327"/>
  <c r="L105" i="327"/>
  <c r="K105" i="327"/>
  <c r="J105" i="327"/>
  <c r="P104" i="327"/>
  <c r="M104" i="327"/>
  <c r="L104" i="327"/>
  <c r="K104" i="327"/>
  <c r="J104" i="327"/>
  <c r="P103" i="327"/>
  <c r="M103" i="327"/>
  <c r="L103" i="327"/>
  <c r="K103" i="327"/>
  <c r="J103" i="327"/>
  <c r="P102" i="327"/>
  <c r="M102" i="327" s="1"/>
  <c r="L102" i="327"/>
  <c r="K102" i="327"/>
  <c r="J102" i="327"/>
  <c r="P101" i="327"/>
  <c r="M101" i="327"/>
  <c r="L101" i="327"/>
  <c r="K101" i="327"/>
  <c r="J101" i="327"/>
  <c r="P100" i="327"/>
  <c r="M100" i="327"/>
  <c r="L100" i="327"/>
  <c r="K100" i="327"/>
  <c r="J100" i="327"/>
  <c r="P99" i="327"/>
  <c r="M99" i="327"/>
  <c r="L99" i="327"/>
  <c r="K99" i="327"/>
  <c r="J99" i="327"/>
  <c r="P98" i="327"/>
  <c r="M98" i="327" s="1"/>
  <c r="L98" i="327"/>
  <c r="K98" i="327"/>
  <c r="J98" i="327"/>
  <c r="P97" i="327"/>
  <c r="M97" i="327"/>
  <c r="L97" i="327"/>
  <c r="K97" i="327"/>
  <c r="J97" i="327"/>
  <c r="P96" i="327"/>
  <c r="M96" i="327"/>
  <c r="L96" i="327"/>
  <c r="K96" i="327"/>
  <c r="J96" i="327"/>
  <c r="P95" i="327"/>
  <c r="M95" i="327"/>
  <c r="L95" i="327"/>
  <c r="K95" i="327"/>
  <c r="J95" i="327"/>
  <c r="P94" i="327"/>
  <c r="M94" i="327" s="1"/>
  <c r="L94" i="327"/>
  <c r="K94" i="327"/>
  <c r="J94" i="327"/>
  <c r="P93" i="327"/>
  <c r="M93" i="327"/>
  <c r="L93" i="327"/>
  <c r="K93" i="327"/>
  <c r="J93" i="327"/>
  <c r="P92" i="327"/>
  <c r="M92" i="327"/>
  <c r="L92" i="327"/>
  <c r="K92" i="327"/>
  <c r="J92" i="327"/>
  <c r="P91" i="327"/>
  <c r="M91" i="327"/>
  <c r="L91" i="327"/>
  <c r="K91" i="327"/>
  <c r="J91" i="327"/>
  <c r="P90" i="327"/>
  <c r="M90" i="327" s="1"/>
  <c r="L90" i="327"/>
  <c r="K90" i="327"/>
  <c r="J90" i="327"/>
  <c r="P89" i="327"/>
  <c r="M89" i="327"/>
  <c r="L89" i="327"/>
  <c r="K89" i="327"/>
  <c r="J89" i="327"/>
  <c r="P88" i="327"/>
  <c r="M88" i="327"/>
  <c r="L88" i="327"/>
  <c r="K88" i="327"/>
  <c r="J88" i="327"/>
  <c r="P87" i="327"/>
  <c r="M87" i="327"/>
  <c r="L87" i="327"/>
  <c r="K87" i="327"/>
  <c r="J87" i="327"/>
  <c r="P86" i="327"/>
  <c r="M86" i="327" s="1"/>
  <c r="L86" i="327"/>
  <c r="K86" i="327"/>
  <c r="J86" i="327"/>
  <c r="P85" i="327"/>
  <c r="M85" i="327"/>
  <c r="L85" i="327"/>
  <c r="K85" i="327"/>
  <c r="J85" i="327"/>
  <c r="P84" i="327"/>
  <c r="M84" i="327"/>
  <c r="L84" i="327"/>
  <c r="K84" i="327"/>
  <c r="J84" i="327"/>
  <c r="P83" i="327"/>
  <c r="M83" i="327"/>
  <c r="L83" i="327"/>
  <c r="K83" i="327"/>
  <c r="J83" i="327"/>
  <c r="P82" i="327"/>
  <c r="M82" i="327" s="1"/>
  <c r="L82" i="327"/>
  <c r="K82" i="327"/>
  <c r="J82" i="327"/>
  <c r="P81" i="327"/>
  <c r="M81" i="327"/>
  <c r="L81" i="327"/>
  <c r="K81" i="327"/>
  <c r="J81" i="327"/>
  <c r="P80" i="327"/>
  <c r="M80" i="327"/>
  <c r="L80" i="327"/>
  <c r="K80" i="327"/>
  <c r="J80" i="327"/>
  <c r="P79" i="327"/>
  <c r="M79" i="327"/>
  <c r="L79" i="327"/>
  <c r="K79" i="327"/>
  <c r="J79" i="327"/>
  <c r="P78" i="327"/>
  <c r="M78" i="327" s="1"/>
  <c r="L78" i="327"/>
  <c r="K78" i="327"/>
  <c r="J78" i="327"/>
  <c r="P77" i="327"/>
  <c r="M77" i="327"/>
  <c r="L77" i="327"/>
  <c r="K77" i="327"/>
  <c r="J77" i="327"/>
  <c r="P76" i="327"/>
  <c r="M76" i="327"/>
  <c r="L76" i="327"/>
  <c r="K76" i="327"/>
  <c r="J76" i="327"/>
  <c r="P75" i="327"/>
  <c r="M75" i="327"/>
  <c r="L75" i="327"/>
  <c r="K75" i="327"/>
  <c r="J75" i="327"/>
  <c r="P74" i="327"/>
  <c r="M74" i="327" s="1"/>
  <c r="L74" i="327"/>
  <c r="K74" i="327"/>
  <c r="J74" i="327"/>
  <c r="P73" i="327"/>
  <c r="M73" i="327"/>
  <c r="L73" i="327"/>
  <c r="K73" i="327"/>
  <c r="J73" i="327"/>
  <c r="P72" i="327"/>
  <c r="M72" i="327"/>
  <c r="L72" i="327"/>
  <c r="K72" i="327"/>
  <c r="J72" i="327"/>
  <c r="P71" i="327"/>
  <c r="M71" i="327"/>
  <c r="L71" i="327"/>
  <c r="K71" i="327"/>
  <c r="J71" i="327"/>
  <c r="P70" i="327"/>
  <c r="M70" i="327" s="1"/>
  <c r="L70" i="327"/>
  <c r="K70" i="327"/>
  <c r="J70" i="327"/>
  <c r="P69" i="327"/>
  <c r="M69" i="327"/>
  <c r="L69" i="327"/>
  <c r="K69" i="327"/>
  <c r="J69" i="327"/>
  <c r="P68" i="327"/>
  <c r="M68" i="327"/>
  <c r="L68" i="327"/>
  <c r="K68" i="327"/>
  <c r="J68" i="327"/>
  <c r="P67" i="327"/>
  <c r="M67" i="327"/>
  <c r="L67" i="327"/>
  <c r="K67" i="327"/>
  <c r="J67" i="327"/>
  <c r="P66" i="327"/>
  <c r="M66" i="327" s="1"/>
  <c r="L66" i="327"/>
  <c r="K66" i="327"/>
  <c r="J66" i="327"/>
  <c r="P65" i="327"/>
  <c r="M65" i="327"/>
  <c r="L65" i="327"/>
  <c r="K65" i="327"/>
  <c r="J65" i="327"/>
  <c r="P64" i="327"/>
  <c r="M64" i="327"/>
  <c r="L64" i="327"/>
  <c r="K64" i="327"/>
  <c r="J64" i="327"/>
  <c r="P63" i="327"/>
  <c r="M63" i="327"/>
  <c r="L63" i="327"/>
  <c r="K63" i="327"/>
  <c r="J63" i="327"/>
  <c r="P62" i="327"/>
  <c r="M62" i="327" s="1"/>
  <c r="L62" i="327"/>
  <c r="K62" i="327"/>
  <c r="J62" i="327"/>
  <c r="P61" i="327"/>
  <c r="M61" i="327"/>
  <c r="L61" i="327"/>
  <c r="K61" i="327"/>
  <c r="J61" i="327"/>
  <c r="P60" i="327"/>
  <c r="M60" i="327"/>
  <c r="L60" i="327"/>
  <c r="K60" i="327"/>
  <c r="J60" i="327"/>
  <c r="P59" i="327"/>
  <c r="M59" i="327"/>
  <c r="L59" i="327"/>
  <c r="K59" i="327"/>
  <c r="J59" i="327"/>
  <c r="P58" i="327"/>
  <c r="M58" i="327" s="1"/>
  <c r="L58" i="327"/>
  <c r="K58" i="327"/>
  <c r="J58" i="327"/>
  <c r="P57" i="327"/>
  <c r="M57" i="327"/>
  <c r="L57" i="327"/>
  <c r="K57" i="327"/>
  <c r="J57" i="327"/>
  <c r="P56" i="327"/>
  <c r="M56" i="327"/>
  <c r="L56" i="327"/>
  <c r="K56" i="327"/>
  <c r="J56" i="327"/>
  <c r="P55" i="327"/>
  <c r="M55" i="327"/>
  <c r="L55" i="327"/>
  <c r="K55" i="327"/>
  <c r="J55" i="327"/>
  <c r="P54" i="327"/>
  <c r="M54" i="327" s="1"/>
  <c r="L54" i="327"/>
  <c r="K54" i="327"/>
  <c r="J54" i="327"/>
  <c r="P53" i="327"/>
  <c r="M53" i="327"/>
  <c r="L53" i="327"/>
  <c r="K53" i="327"/>
  <c r="J53" i="327"/>
  <c r="P52" i="327"/>
  <c r="M52" i="327"/>
  <c r="L52" i="327"/>
  <c r="K52" i="327"/>
  <c r="J52" i="327"/>
  <c r="P51" i="327"/>
  <c r="M51" i="327"/>
  <c r="L51" i="327"/>
  <c r="K51" i="327"/>
  <c r="J51" i="327"/>
  <c r="P50" i="327"/>
  <c r="M50" i="327" s="1"/>
  <c r="L50" i="327"/>
  <c r="K50" i="327"/>
  <c r="J50" i="327"/>
  <c r="P49" i="327"/>
  <c r="M49" i="327"/>
  <c r="L49" i="327"/>
  <c r="K49" i="327"/>
  <c r="J49" i="327"/>
  <c r="P48" i="327"/>
  <c r="M48" i="327"/>
  <c r="L48" i="327"/>
  <c r="K48" i="327"/>
  <c r="J48" i="327"/>
  <c r="P47" i="327"/>
  <c r="M47" i="327"/>
  <c r="L47" i="327"/>
  <c r="K47" i="327"/>
  <c r="J47" i="327"/>
  <c r="P46" i="327"/>
  <c r="M46" i="327" s="1"/>
  <c r="L46" i="327"/>
  <c r="K46" i="327"/>
  <c r="J46" i="327"/>
  <c r="P45" i="327"/>
  <c r="M45" i="327"/>
  <c r="L45" i="327"/>
  <c r="K45" i="327"/>
  <c r="J45" i="327"/>
  <c r="P44" i="327"/>
  <c r="M44" i="327"/>
  <c r="L44" i="327"/>
  <c r="K44" i="327"/>
  <c r="J44" i="327"/>
  <c r="P43" i="327"/>
  <c r="M43" i="327"/>
  <c r="L43" i="327"/>
  <c r="K43" i="327"/>
  <c r="J43" i="327"/>
  <c r="P42" i="327"/>
  <c r="M42" i="327" s="1"/>
  <c r="L42" i="327"/>
  <c r="K42" i="327"/>
  <c r="J42" i="327"/>
  <c r="P41" i="327"/>
  <c r="M41" i="327"/>
  <c r="L41" i="327"/>
  <c r="K41" i="327"/>
  <c r="J41" i="327"/>
  <c r="P40" i="327"/>
  <c r="M40" i="327"/>
  <c r="L40" i="327"/>
  <c r="K40" i="327"/>
  <c r="J40" i="327"/>
  <c r="P39" i="327"/>
  <c r="M39" i="327"/>
  <c r="L39" i="327"/>
  <c r="K39" i="327"/>
  <c r="J39" i="327"/>
  <c r="H5" i="327"/>
  <c r="D5" i="327"/>
  <c r="C5" i="327"/>
  <c r="A5" i="327"/>
  <c r="A1" i="327"/>
  <c r="P155" i="279"/>
  <c r="M155" i="279"/>
  <c r="L155" i="279"/>
  <c r="K155" i="279"/>
  <c r="J155" i="279"/>
  <c r="P154" i="279"/>
  <c r="M154" i="279"/>
  <c r="L154" i="279"/>
  <c r="K154" i="279"/>
  <c r="J154" i="279"/>
  <c r="P153" i="279"/>
  <c r="M153" i="279"/>
  <c r="L153" i="279"/>
  <c r="K153" i="279"/>
  <c r="J153" i="279"/>
  <c r="P152" i="279"/>
  <c r="M152" i="279" s="1"/>
  <c r="L152" i="279"/>
  <c r="K152" i="279"/>
  <c r="J152" i="279"/>
  <c r="P151" i="279"/>
  <c r="M151" i="279"/>
  <c r="L151" i="279"/>
  <c r="K151" i="279"/>
  <c r="J151" i="279"/>
  <c r="P150" i="279"/>
  <c r="M150" i="279"/>
  <c r="L150" i="279"/>
  <c r="K150" i="279"/>
  <c r="J150" i="279"/>
  <c r="P149" i="279"/>
  <c r="M149" i="279"/>
  <c r="L149" i="279"/>
  <c r="K149" i="279"/>
  <c r="J149" i="279"/>
  <c r="P148" i="279"/>
  <c r="M148" i="279" s="1"/>
  <c r="L148" i="279"/>
  <c r="K148" i="279"/>
  <c r="J148" i="279"/>
  <c r="P147" i="279"/>
  <c r="M147" i="279"/>
  <c r="L147" i="279"/>
  <c r="K147" i="279"/>
  <c r="J147" i="279"/>
  <c r="P146" i="279"/>
  <c r="M146" i="279"/>
  <c r="L146" i="279"/>
  <c r="K146" i="279"/>
  <c r="J146" i="279"/>
  <c r="P145" i="279"/>
  <c r="M145" i="279"/>
  <c r="L145" i="279"/>
  <c r="K145" i="279"/>
  <c r="J145" i="279"/>
  <c r="P144" i="279"/>
  <c r="M144" i="279" s="1"/>
  <c r="L144" i="279"/>
  <c r="K144" i="279"/>
  <c r="J144" i="279"/>
  <c r="P143" i="279"/>
  <c r="M143" i="279"/>
  <c r="L143" i="279"/>
  <c r="K143" i="279"/>
  <c r="J143" i="279"/>
  <c r="P142" i="279"/>
  <c r="M142" i="279"/>
  <c r="L142" i="279"/>
  <c r="K142" i="279"/>
  <c r="J142" i="279"/>
  <c r="P141" i="279"/>
  <c r="M141" i="279"/>
  <c r="L141" i="279"/>
  <c r="K141" i="279"/>
  <c r="J141" i="279"/>
  <c r="P140" i="279"/>
  <c r="M140" i="279" s="1"/>
  <c r="L140" i="279"/>
  <c r="K140" i="279"/>
  <c r="J140" i="279"/>
  <c r="P139" i="279"/>
  <c r="M139" i="279"/>
  <c r="L139" i="279"/>
  <c r="K139" i="279"/>
  <c r="J139" i="279"/>
  <c r="P138" i="279"/>
  <c r="M138" i="279"/>
  <c r="L138" i="279"/>
  <c r="K138" i="279"/>
  <c r="J138" i="279"/>
  <c r="P137" i="279"/>
  <c r="M137" i="279"/>
  <c r="L137" i="279"/>
  <c r="K137" i="279"/>
  <c r="J137" i="279"/>
  <c r="P136" i="279"/>
  <c r="M136" i="279" s="1"/>
  <c r="L136" i="279"/>
  <c r="K136" i="279"/>
  <c r="J136" i="279"/>
  <c r="P135" i="279"/>
  <c r="M135" i="279"/>
  <c r="L135" i="279"/>
  <c r="K135" i="279"/>
  <c r="J135" i="279"/>
  <c r="P134" i="279"/>
  <c r="M134" i="279"/>
  <c r="L134" i="279"/>
  <c r="K134" i="279"/>
  <c r="J134" i="279"/>
  <c r="P133" i="279"/>
  <c r="M133" i="279"/>
  <c r="L133" i="279"/>
  <c r="K133" i="279"/>
  <c r="J133" i="279"/>
  <c r="P132" i="279"/>
  <c r="M132" i="279" s="1"/>
  <c r="L132" i="279"/>
  <c r="K132" i="279"/>
  <c r="J132" i="279"/>
  <c r="P131" i="279"/>
  <c r="M131" i="279"/>
  <c r="L131" i="279"/>
  <c r="K131" i="279"/>
  <c r="J131" i="279"/>
  <c r="P130" i="279"/>
  <c r="M130" i="279"/>
  <c r="L130" i="279"/>
  <c r="K130" i="279"/>
  <c r="J130" i="279"/>
  <c r="P129" i="279"/>
  <c r="M129" i="279"/>
  <c r="L129" i="279"/>
  <c r="K129" i="279"/>
  <c r="J129" i="279"/>
  <c r="P128" i="279"/>
  <c r="M128" i="279" s="1"/>
  <c r="L128" i="279"/>
  <c r="K128" i="279"/>
  <c r="J128" i="279"/>
  <c r="P127" i="279"/>
  <c r="M127" i="279"/>
  <c r="L127" i="279"/>
  <c r="K127" i="279"/>
  <c r="J127" i="279"/>
  <c r="P126" i="279"/>
  <c r="M126" i="279"/>
  <c r="L126" i="279"/>
  <c r="K126" i="279"/>
  <c r="J126" i="279"/>
  <c r="P125" i="279"/>
  <c r="M125" i="279"/>
  <c r="L125" i="279"/>
  <c r="K125" i="279"/>
  <c r="J125" i="279"/>
  <c r="P124" i="279"/>
  <c r="M124" i="279" s="1"/>
  <c r="L124" i="279"/>
  <c r="K124" i="279"/>
  <c r="J124" i="279"/>
  <c r="P123" i="279"/>
  <c r="M123" i="279"/>
  <c r="L123" i="279"/>
  <c r="K123" i="279"/>
  <c r="J123" i="279"/>
  <c r="P122" i="279"/>
  <c r="M122" i="279"/>
  <c r="L122" i="279"/>
  <c r="K122" i="279"/>
  <c r="J122" i="279"/>
  <c r="P121" i="279"/>
  <c r="M121" i="279"/>
  <c r="L121" i="279"/>
  <c r="K121" i="279"/>
  <c r="J121" i="279"/>
  <c r="P120" i="279"/>
  <c r="M120" i="279" s="1"/>
  <c r="L120" i="279"/>
  <c r="K120" i="279"/>
  <c r="J120" i="279"/>
  <c r="P119" i="279"/>
  <c r="M119" i="279"/>
  <c r="L119" i="279"/>
  <c r="K119" i="279"/>
  <c r="J119" i="279"/>
  <c r="P118" i="279"/>
  <c r="M118" i="279"/>
  <c r="L118" i="279"/>
  <c r="K118" i="279"/>
  <c r="J118" i="279"/>
  <c r="P117" i="279"/>
  <c r="M117" i="279"/>
  <c r="L117" i="279"/>
  <c r="K117" i="279"/>
  <c r="J117" i="279"/>
  <c r="P116" i="279"/>
  <c r="M116" i="279" s="1"/>
  <c r="L116" i="279"/>
  <c r="K116" i="279"/>
  <c r="J116" i="279"/>
  <c r="P115" i="279"/>
  <c r="M115" i="279"/>
  <c r="L115" i="279"/>
  <c r="K115" i="279"/>
  <c r="J115" i="279"/>
  <c r="P114" i="279"/>
  <c r="M114" i="279"/>
  <c r="L114" i="279"/>
  <c r="K114" i="279"/>
  <c r="J114" i="279"/>
  <c r="P113" i="279"/>
  <c r="M113" i="279"/>
  <c r="L113" i="279"/>
  <c r="K113" i="279"/>
  <c r="J113" i="279"/>
  <c r="P112" i="279"/>
  <c r="M112" i="279" s="1"/>
  <c r="L112" i="279"/>
  <c r="K112" i="279"/>
  <c r="J112" i="279"/>
  <c r="P111" i="279"/>
  <c r="M111" i="279"/>
  <c r="L111" i="279"/>
  <c r="K111" i="279"/>
  <c r="J111" i="279"/>
  <c r="P110" i="279"/>
  <c r="M110" i="279"/>
  <c r="L110" i="279"/>
  <c r="K110" i="279"/>
  <c r="J110" i="279"/>
  <c r="P109" i="279"/>
  <c r="M109" i="279"/>
  <c r="L109" i="279"/>
  <c r="K109" i="279"/>
  <c r="J109" i="279"/>
  <c r="P108" i="279"/>
  <c r="M108" i="279" s="1"/>
  <c r="L108" i="279"/>
  <c r="K108" i="279"/>
  <c r="J108" i="279"/>
  <c r="P107" i="279"/>
  <c r="M107" i="279"/>
  <c r="L107" i="279"/>
  <c r="K107" i="279"/>
  <c r="J107" i="279"/>
  <c r="P106" i="279"/>
  <c r="M106" i="279"/>
  <c r="L106" i="279"/>
  <c r="K106" i="279"/>
  <c r="J106" i="279"/>
  <c r="P105" i="279"/>
  <c r="M105" i="279"/>
  <c r="L105" i="279"/>
  <c r="K105" i="279"/>
  <c r="J105" i="279"/>
  <c r="P104" i="279"/>
  <c r="M104" i="279" s="1"/>
  <c r="L104" i="279"/>
  <c r="K104" i="279"/>
  <c r="J104" i="279"/>
  <c r="P103" i="279"/>
  <c r="M103" i="279"/>
  <c r="L103" i="279"/>
  <c r="K103" i="279"/>
  <c r="J103" i="279"/>
  <c r="P102" i="279"/>
  <c r="M102" i="279"/>
  <c r="L102" i="279"/>
  <c r="K102" i="279"/>
  <c r="J102" i="279"/>
  <c r="P101" i="279"/>
  <c r="M101" i="279"/>
  <c r="L101" i="279"/>
  <c r="K101" i="279"/>
  <c r="J101" i="279"/>
  <c r="P100" i="279"/>
  <c r="M100" i="279" s="1"/>
  <c r="L100" i="279"/>
  <c r="K100" i="279"/>
  <c r="J100" i="279"/>
  <c r="P99" i="279"/>
  <c r="M99" i="279"/>
  <c r="L99" i="279"/>
  <c r="K99" i="279"/>
  <c r="J99" i="279"/>
  <c r="P98" i="279"/>
  <c r="M98" i="279"/>
  <c r="L98" i="279"/>
  <c r="K98" i="279"/>
  <c r="J98" i="279"/>
  <c r="P97" i="279"/>
  <c r="M97" i="279"/>
  <c r="L97" i="279"/>
  <c r="K97" i="279"/>
  <c r="J97" i="279"/>
  <c r="P96" i="279"/>
  <c r="M96" i="279" s="1"/>
  <c r="L96" i="279"/>
  <c r="K96" i="279"/>
  <c r="J96" i="279"/>
  <c r="P95" i="279"/>
  <c r="M95" i="279"/>
  <c r="L95" i="279"/>
  <c r="K95" i="279"/>
  <c r="J95" i="279"/>
  <c r="P94" i="279"/>
  <c r="M94" i="279"/>
  <c r="L94" i="279"/>
  <c r="K94" i="279"/>
  <c r="J94" i="279"/>
  <c r="P93" i="279"/>
  <c r="M93" i="279"/>
  <c r="L93" i="279"/>
  <c r="K93" i="279"/>
  <c r="J93" i="279"/>
  <c r="P92" i="279"/>
  <c r="M92" i="279" s="1"/>
  <c r="L92" i="279"/>
  <c r="K92" i="279"/>
  <c r="J92" i="279"/>
  <c r="P91" i="279"/>
  <c r="M91" i="279"/>
  <c r="L91" i="279"/>
  <c r="K91" i="279"/>
  <c r="J91" i="279"/>
  <c r="P90" i="279"/>
  <c r="M90" i="279"/>
  <c r="L90" i="279"/>
  <c r="K90" i="279"/>
  <c r="J90" i="279"/>
  <c r="P89" i="279"/>
  <c r="M89" i="279"/>
  <c r="L89" i="279"/>
  <c r="K89" i="279"/>
  <c r="J89" i="279"/>
  <c r="P88" i="279"/>
  <c r="M88" i="279" s="1"/>
  <c r="L88" i="279"/>
  <c r="K88" i="279"/>
  <c r="J88" i="279"/>
  <c r="P87" i="279"/>
  <c r="M87" i="279"/>
  <c r="L87" i="279"/>
  <c r="K87" i="279"/>
  <c r="J87" i="279"/>
  <c r="P86" i="279"/>
  <c r="M86" i="279"/>
  <c r="L86" i="279"/>
  <c r="K86" i="279"/>
  <c r="J86" i="279"/>
  <c r="P85" i="279"/>
  <c r="M85" i="279"/>
  <c r="L85" i="279"/>
  <c r="K85" i="279"/>
  <c r="J85" i="279"/>
  <c r="P84" i="279"/>
  <c r="M84" i="279" s="1"/>
  <c r="L84" i="279"/>
  <c r="K84" i="279"/>
  <c r="J84" i="279"/>
  <c r="P83" i="279"/>
  <c r="M83" i="279"/>
  <c r="L83" i="279"/>
  <c r="K83" i="279"/>
  <c r="J83" i="279"/>
  <c r="P82" i="279"/>
  <c r="M82" i="279"/>
  <c r="L82" i="279"/>
  <c r="K82" i="279"/>
  <c r="J82" i="279"/>
  <c r="P81" i="279"/>
  <c r="M81" i="279"/>
  <c r="L81" i="279"/>
  <c r="K81" i="279"/>
  <c r="J81" i="279"/>
  <c r="P80" i="279"/>
  <c r="M80" i="279" s="1"/>
  <c r="L80" i="279"/>
  <c r="K80" i="279"/>
  <c r="J80" i="279"/>
  <c r="P79" i="279"/>
  <c r="M79" i="279"/>
  <c r="L79" i="279"/>
  <c r="K79" i="279"/>
  <c r="J79" i="279"/>
  <c r="P78" i="279"/>
  <c r="M78" i="279"/>
  <c r="L78" i="279"/>
  <c r="K78" i="279"/>
  <c r="J78" i="279"/>
  <c r="P77" i="279"/>
  <c r="M77" i="279"/>
  <c r="L77" i="279"/>
  <c r="K77" i="279"/>
  <c r="J77" i="279"/>
  <c r="P76" i="279"/>
  <c r="M76" i="279" s="1"/>
  <c r="L76" i="279"/>
  <c r="K76" i="279"/>
  <c r="J76" i="279"/>
  <c r="P75" i="279"/>
  <c r="M75" i="279"/>
  <c r="L75" i="279"/>
  <c r="K75" i="279"/>
  <c r="J75" i="279"/>
  <c r="P74" i="279"/>
  <c r="M74" i="279"/>
  <c r="L74" i="279"/>
  <c r="K74" i="279"/>
  <c r="J74" i="279"/>
  <c r="P73" i="279"/>
  <c r="M73" i="279"/>
  <c r="L73" i="279"/>
  <c r="K73" i="279"/>
  <c r="J73" i="279"/>
  <c r="P72" i="279"/>
  <c r="M72" i="279" s="1"/>
  <c r="L72" i="279"/>
  <c r="K72" i="279"/>
  <c r="J72" i="279"/>
  <c r="P71" i="279"/>
  <c r="M71" i="279"/>
  <c r="L71" i="279"/>
  <c r="K71" i="279"/>
  <c r="J71" i="279"/>
  <c r="P70" i="279"/>
  <c r="M70" i="279"/>
  <c r="L70" i="279"/>
  <c r="K70" i="279"/>
  <c r="J70" i="279"/>
  <c r="P69" i="279"/>
  <c r="M69" i="279"/>
  <c r="L69" i="279"/>
  <c r="K69" i="279"/>
  <c r="J69" i="279"/>
  <c r="P68" i="279"/>
  <c r="M68" i="279" s="1"/>
  <c r="L68" i="279"/>
  <c r="K68" i="279"/>
  <c r="J68" i="279"/>
  <c r="P67" i="279"/>
  <c r="M67" i="279"/>
  <c r="L67" i="279"/>
  <c r="K67" i="279"/>
  <c r="J67" i="279"/>
  <c r="P66" i="279"/>
  <c r="M66" i="279" s="1"/>
  <c r="L66" i="279"/>
  <c r="K66" i="279"/>
  <c r="J66" i="279"/>
  <c r="P65" i="279"/>
  <c r="M65" i="279"/>
  <c r="L65" i="279"/>
  <c r="K65" i="279"/>
  <c r="J65" i="279"/>
  <c r="P64" i="279"/>
  <c r="M64" i="279" s="1"/>
  <c r="L64" i="279"/>
  <c r="K64" i="279"/>
  <c r="J64" i="279"/>
  <c r="P63" i="279"/>
  <c r="M63" i="279"/>
  <c r="L63" i="279"/>
  <c r="K63" i="279"/>
  <c r="J63" i="279"/>
  <c r="P62" i="279"/>
  <c r="M62" i="279" s="1"/>
  <c r="L62" i="279"/>
  <c r="K62" i="279"/>
  <c r="J62" i="279"/>
  <c r="P61" i="279"/>
  <c r="M61" i="279"/>
  <c r="L61" i="279"/>
  <c r="K61" i="279"/>
  <c r="J61" i="279"/>
  <c r="P60" i="279"/>
  <c r="M60" i="279" s="1"/>
  <c r="L60" i="279"/>
  <c r="K60" i="279"/>
  <c r="J60" i="279"/>
  <c r="P59" i="279"/>
  <c r="M59" i="279"/>
  <c r="L59" i="279"/>
  <c r="K59" i="279"/>
  <c r="J59" i="279"/>
  <c r="P58" i="279"/>
  <c r="M58" i="279" s="1"/>
  <c r="L58" i="279"/>
  <c r="K58" i="279"/>
  <c r="J58" i="279"/>
  <c r="P57" i="279"/>
  <c r="M57" i="279"/>
  <c r="L57" i="279"/>
  <c r="K57" i="279"/>
  <c r="J57" i="279"/>
  <c r="P56" i="279"/>
  <c r="M56" i="279" s="1"/>
  <c r="L56" i="279"/>
  <c r="K56" i="279"/>
  <c r="J56" i="279"/>
  <c r="P55" i="279"/>
  <c r="M55" i="279"/>
  <c r="L55" i="279"/>
  <c r="K55" i="279"/>
  <c r="J55" i="279"/>
  <c r="P54" i="279"/>
  <c r="M54" i="279" s="1"/>
  <c r="L54" i="279"/>
  <c r="K54" i="279"/>
  <c r="J54" i="279"/>
  <c r="P53" i="279"/>
  <c r="M53" i="279"/>
  <c r="L53" i="279"/>
  <c r="K53" i="279"/>
  <c r="J53" i="279"/>
  <c r="P52" i="279"/>
  <c r="M52" i="279" s="1"/>
  <c r="L52" i="279"/>
  <c r="K52" i="279"/>
  <c r="J52" i="279"/>
  <c r="P51" i="279"/>
  <c r="M51" i="279"/>
  <c r="L51" i="279"/>
  <c r="K51" i="279"/>
  <c r="J51" i="279"/>
  <c r="P50" i="279"/>
  <c r="M50" i="279" s="1"/>
  <c r="L50" i="279"/>
  <c r="K50" i="279"/>
  <c r="J50" i="279"/>
  <c r="P49" i="279"/>
  <c r="M49" i="279"/>
  <c r="L49" i="279"/>
  <c r="K49" i="279"/>
  <c r="J49" i="279"/>
  <c r="P48" i="279"/>
  <c r="M48" i="279" s="1"/>
  <c r="L48" i="279"/>
  <c r="K48" i="279"/>
  <c r="J48" i="279"/>
  <c r="P47" i="279"/>
  <c r="M47" i="279"/>
  <c r="L47" i="279"/>
  <c r="K47" i="279"/>
  <c r="J47" i="279"/>
  <c r="P46" i="279"/>
  <c r="M46" i="279" s="1"/>
  <c r="L46" i="279"/>
  <c r="K46" i="279"/>
  <c r="J46" i="279"/>
  <c r="P45" i="279"/>
  <c r="M45" i="279"/>
  <c r="L45" i="279"/>
  <c r="K45" i="279"/>
  <c r="J45" i="279"/>
  <c r="P44" i="279"/>
  <c r="M44" i="279" s="1"/>
  <c r="L44" i="279"/>
  <c r="K44" i="279"/>
  <c r="J44" i="279"/>
  <c r="P43" i="279"/>
  <c r="M43" i="279"/>
  <c r="L43" i="279"/>
  <c r="K43" i="279"/>
  <c r="J43" i="279"/>
  <c r="P42" i="279"/>
  <c r="M42" i="279" s="1"/>
  <c r="L42" i="279"/>
  <c r="K42" i="279"/>
  <c r="J42" i="279"/>
  <c r="P41" i="279"/>
  <c r="M41" i="279"/>
  <c r="L41" i="279"/>
  <c r="K41" i="279"/>
  <c r="J41" i="279"/>
  <c r="P40" i="279"/>
  <c r="M40" i="279" s="1"/>
  <c r="L40" i="279"/>
  <c r="K40" i="279"/>
  <c r="J40" i="279"/>
  <c r="P39" i="279"/>
  <c r="M39" i="279" s="1"/>
  <c r="L39" i="279"/>
  <c r="K39" i="279"/>
  <c r="J39" i="279"/>
  <c r="H5" i="279"/>
  <c r="D5" i="279"/>
  <c r="C5" i="279"/>
  <c r="A5" i="279"/>
  <c r="A1" i="279"/>
  <c r="R57" i="239"/>
  <c r="F52" i="239"/>
  <c r="I37" i="239"/>
  <c r="G37" i="239"/>
  <c r="F37" i="239"/>
  <c r="K36" i="239"/>
  <c r="D37" i="239"/>
  <c r="C37" i="239"/>
  <c r="B37" i="239"/>
  <c r="I35" i="239"/>
  <c r="G35" i="239"/>
  <c r="D35" i="239"/>
  <c r="C35" i="239"/>
  <c r="B35" i="239"/>
  <c r="I33" i="239"/>
  <c r="G33" i="239"/>
  <c r="F33" i="239"/>
  <c r="D33" i="239"/>
  <c r="C33" i="239"/>
  <c r="B33" i="239"/>
  <c r="I31" i="239"/>
  <c r="G31" i="239"/>
  <c r="F31" i="239"/>
  <c r="D31" i="239"/>
  <c r="C31" i="239"/>
  <c r="B31" i="239"/>
  <c r="I29" i="239"/>
  <c r="G29" i="239"/>
  <c r="F29" i="239"/>
  <c r="K28" i="239"/>
  <c r="D29" i="239"/>
  <c r="C29" i="239"/>
  <c r="B29" i="239"/>
  <c r="I27" i="239"/>
  <c r="G27" i="239"/>
  <c r="D27" i="239"/>
  <c r="C27" i="239"/>
  <c r="B27" i="239"/>
  <c r="I25" i="239"/>
  <c r="G25" i="239"/>
  <c r="F25" i="239"/>
  <c r="D25" i="239"/>
  <c r="C25" i="239"/>
  <c r="B25" i="239"/>
  <c r="I23" i="239"/>
  <c r="G23" i="239"/>
  <c r="F23" i="239"/>
  <c r="D23" i="239"/>
  <c r="C23" i="239"/>
  <c r="B23" i="239"/>
  <c r="I21" i="239"/>
  <c r="G21" i="239"/>
  <c r="D21" i="239"/>
  <c r="C21" i="239"/>
  <c r="B21" i="239"/>
  <c r="I19" i="239"/>
  <c r="G19" i="239"/>
  <c r="F19" i="239"/>
  <c r="K20" i="239" s="1"/>
  <c r="D19" i="239"/>
  <c r="C19" i="239"/>
  <c r="B19" i="239"/>
  <c r="I17" i="239"/>
  <c r="G17" i="239"/>
  <c r="D17" i="239"/>
  <c r="C17" i="239"/>
  <c r="B17" i="239"/>
  <c r="U16" i="239"/>
  <c r="I15" i="239"/>
  <c r="G15" i="239"/>
  <c r="F15" i="239"/>
  <c r="K16" i="239"/>
  <c r="D15" i="239"/>
  <c r="C15" i="239"/>
  <c r="B15" i="239"/>
  <c r="I13" i="239"/>
  <c r="G13" i="239"/>
  <c r="F13" i="239"/>
  <c r="D13" i="239"/>
  <c r="C13" i="239"/>
  <c r="B13" i="239"/>
  <c r="I11" i="239"/>
  <c r="G11" i="239"/>
  <c r="F11" i="239"/>
  <c r="D11" i="239"/>
  <c r="C11" i="239"/>
  <c r="B11" i="239"/>
  <c r="I9" i="239"/>
  <c r="G9" i="239"/>
  <c r="D9" i="239"/>
  <c r="C9" i="239"/>
  <c r="B9" i="239"/>
  <c r="U7" i="239"/>
  <c r="I7" i="239"/>
  <c r="G7" i="239"/>
  <c r="F7" i="239"/>
  <c r="K8" i="239" s="1"/>
  <c r="D7" i="239"/>
  <c r="C7" i="239"/>
  <c r="B7" i="239"/>
  <c r="Y5" i="239"/>
  <c r="R4" i="239"/>
  <c r="O57" i="239" s="1"/>
  <c r="G4" i="239"/>
  <c r="A4" i="239"/>
  <c r="Y3" i="239"/>
  <c r="A1" i="239"/>
  <c r="P157" i="231"/>
  <c r="M157" i="231" s="1"/>
  <c r="L157" i="231"/>
  <c r="K157" i="231"/>
  <c r="J157" i="231"/>
  <c r="P156" i="231"/>
  <c r="M156" i="231"/>
  <c r="L156" i="231"/>
  <c r="K156" i="231"/>
  <c r="J156" i="231"/>
  <c r="P155" i="231"/>
  <c r="M155" i="231" s="1"/>
  <c r="L155" i="231"/>
  <c r="K155" i="231"/>
  <c r="J155" i="231"/>
  <c r="P154" i="231"/>
  <c r="M154" i="231"/>
  <c r="L154" i="231"/>
  <c r="K154" i="231"/>
  <c r="J154" i="231"/>
  <c r="P153" i="231"/>
  <c r="M153" i="231" s="1"/>
  <c r="L153" i="231"/>
  <c r="K153" i="231"/>
  <c r="J153" i="231"/>
  <c r="P152" i="231"/>
  <c r="M152" i="231"/>
  <c r="L152" i="231"/>
  <c r="K152" i="231"/>
  <c r="J152" i="231"/>
  <c r="P151" i="231"/>
  <c r="M151" i="231" s="1"/>
  <c r="L151" i="231"/>
  <c r="K151" i="231"/>
  <c r="J151" i="231"/>
  <c r="P150" i="231"/>
  <c r="M150" i="23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/>
  <c r="L142" i="231"/>
  <c r="K142" i="231"/>
  <c r="J142" i="231"/>
  <c r="P141" i="231"/>
  <c r="M141" i="231" s="1"/>
  <c r="L141" i="231"/>
  <c r="K141" i="231"/>
  <c r="J141" i="231"/>
  <c r="P140" i="231"/>
  <c r="M140" i="231"/>
  <c r="L140" i="231"/>
  <c r="K140" i="231"/>
  <c r="J140" i="231"/>
  <c r="P139" i="231"/>
  <c r="M139" i="231" s="1"/>
  <c r="L139" i="231"/>
  <c r="K139" i="231"/>
  <c r="J139" i="231"/>
  <c r="P138" i="231"/>
  <c r="M138" i="231"/>
  <c r="L138" i="231"/>
  <c r="K138" i="231"/>
  <c r="J138" i="231"/>
  <c r="P137" i="231"/>
  <c r="M137" i="231" s="1"/>
  <c r="L137" i="231"/>
  <c r="K137" i="231"/>
  <c r="J137" i="231"/>
  <c r="P136" i="231"/>
  <c r="M136" i="231"/>
  <c r="L136" i="231"/>
  <c r="K136" i="231"/>
  <c r="J136" i="231"/>
  <c r="P135" i="231"/>
  <c r="M135" i="231" s="1"/>
  <c r="L135" i="231"/>
  <c r="K135" i="231"/>
  <c r="J135" i="231"/>
  <c r="P134" i="231"/>
  <c r="M134" i="23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 s="1"/>
  <c r="L127" i="231"/>
  <c r="K127" i="231"/>
  <c r="J127" i="231"/>
  <c r="P126" i="231"/>
  <c r="M126" i="231"/>
  <c r="L126" i="231"/>
  <c r="K126" i="231"/>
  <c r="J126" i="231"/>
  <c r="P125" i="231"/>
  <c r="M125" i="231" s="1"/>
  <c r="L125" i="231"/>
  <c r="K125" i="231"/>
  <c r="J125" i="231"/>
  <c r="P124" i="231"/>
  <c r="M124" i="231"/>
  <c r="L124" i="231"/>
  <c r="K124" i="231"/>
  <c r="J124" i="231"/>
  <c r="P123" i="231"/>
  <c r="M123" i="231" s="1"/>
  <c r="L123" i="231"/>
  <c r="K123" i="231"/>
  <c r="J123" i="231"/>
  <c r="P122" i="231"/>
  <c r="M122" i="231"/>
  <c r="L122" i="231"/>
  <c r="K122" i="231"/>
  <c r="J122" i="231"/>
  <c r="P121" i="231"/>
  <c r="M121" i="231" s="1"/>
  <c r="L121" i="231"/>
  <c r="K121" i="231"/>
  <c r="J121" i="231"/>
  <c r="P120" i="231"/>
  <c r="M120" i="231"/>
  <c r="L120" i="231"/>
  <c r="K120" i="231"/>
  <c r="J120" i="231"/>
  <c r="P119" i="231"/>
  <c r="M119" i="231" s="1"/>
  <c r="L119" i="231"/>
  <c r="K119" i="231"/>
  <c r="J119" i="231"/>
  <c r="P118" i="231"/>
  <c r="M118" i="23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 s="1"/>
  <c r="L115" i="231"/>
  <c r="K115" i="231"/>
  <c r="J115" i="231"/>
  <c r="P114" i="231"/>
  <c r="M114" i="231"/>
  <c r="L114" i="231"/>
  <c r="K114" i="231"/>
  <c r="J114" i="231"/>
  <c r="P113" i="231"/>
  <c r="M113" i="231" s="1"/>
  <c r="L113" i="231"/>
  <c r="K113" i="231"/>
  <c r="J113" i="231"/>
  <c r="P112" i="231"/>
  <c r="M112" i="231"/>
  <c r="L112" i="231"/>
  <c r="K112" i="231"/>
  <c r="J112" i="231"/>
  <c r="P111" i="231"/>
  <c r="M111" i="231" s="1"/>
  <c r="L111" i="231"/>
  <c r="K111" i="231"/>
  <c r="J111" i="231"/>
  <c r="P110" i="231"/>
  <c r="M110" i="231"/>
  <c r="L110" i="231"/>
  <c r="K110" i="231"/>
  <c r="J110" i="231"/>
  <c r="P109" i="231"/>
  <c r="M109" i="231" s="1"/>
  <c r="L109" i="231"/>
  <c r="K109" i="231"/>
  <c r="J109" i="231"/>
  <c r="P108" i="231"/>
  <c r="M108" i="231"/>
  <c r="L108" i="231"/>
  <c r="K108" i="231"/>
  <c r="J108" i="231"/>
  <c r="P107" i="231"/>
  <c r="M107" i="231" s="1"/>
  <c r="L107" i="231"/>
  <c r="K107" i="231"/>
  <c r="J107" i="231"/>
  <c r="P106" i="231"/>
  <c r="M106" i="231"/>
  <c r="L106" i="231"/>
  <c r="K106" i="231"/>
  <c r="J106" i="231"/>
  <c r="P105" i="231"/>
  <c r="M105" i="231" s="1"/>
  <c r="L105" i="231"/>
  <c r="K105" i="231"/>
  <c r="J105" i="231"/>
  <c r="P104" i="231"/>
  <c r="M104" i="231"/>
  <c r="L104" i="231"/>
  <c r="K104" i="231"/>
  <c r="J104" i="231"/>
  <c r="P103" i="231"/>
  <c r="M103" i="231" s="1"/>
  <c r="L103" i="231"/>
  <c r="K103" i="231"/>
  <c r="J103" i="231"/>
  <c r="P102" i="231"/>
  <c r="M102" i="231" s="1"/>
  <c r="L102" i="231"/>
  <c r="K102" i="231"/>
  <c r="J102" i="231"/>
  <c r="P101" i="231"/>
  <c r="M101" i="231"/>
  <c r="L101" i="231"/>
  <c r="K101" i="231"/>
  <c r="J101" i="231"/>
  <c r="P100" i="231"/>
  <c r="M100" i="231" s="1"/>
  <c r="L100" i="231"/>
  <c r="K100" i="231"/>
  <c r="J100" i="231"/>
  <c r="P99" i="231"/>
  <c r="M99" i="231"/>
  <c r="L99" i="231"/>
  <c r="K99" i="231"/>
  <c r="J99" i="231"/>
  <c r="P98" i="231"/>
  <c r="M98" i="231" s="1"/>
  <c r="L98" i="231"/>
  <c r="K98" i="231"/>
  <c r="J98" i="231"/>
  <c r="P97" i="231"/>
  <c r="M97" i="231"/>
  <c r="L97" i="231"/>
  <c r="K97" i="231"/>
  <c r="J97" i="231"/>
  <c r="P96" i="231"/>
  <c r="M96" i="231" s="1"/>
  <c r="L96" i="231"/>
  <c r="K96" i="231"/>
  <c r="J96" i="231"/>
  <c r="P95" i="231"/>
  <c r="M95" i="231"/>
  <c r="L95" i="231"/>
  <c r="K95" i="231"/>
  <c r="J95" i="231"/>
  <c r="P94" i="231"/>
  <c r="M94" i="231" s="1"/>
  <c r="L94" i="231"/>
  <c r="K94" i="231"/>
  <c r="J94" i="231"/>
  <c r="P93" i="231"/>
  <c r="M93" i="231"/>
  <c r="L93" i="231"/>
  <c r="K93" i="231"/>
  <c r="J93" i="231"/>
  <c r="P92" i="231"/>
  <c r="M92" i="231" s="1"/>
  <c r="L92" i="231"/>
  <c r="K92" i="231"/>
  <c r="J92" i="231"/>
  <c r="P91" i="231"/>
  <c r="M91" i="231"/>
  <c r="L91" i="231"/>
  <c r="K91" i="231"/>
  <c r="J91" i="231"/>
  <c r="P90" i="231"/>
  <c r="M90" i="231" s="1"/>
  <c r="L90" i="231"/>
  <c r="K90" i="231"/>
  <c r="J90" i="231"/>
  <c r="P89" i="231"/>
  <c r="M89" i="231"/>
  <c r="L89" i="231"/>
  <c r="K89" i="231"/>
  <c r="J89" i="231"/>
  <c r="P88" i="231"/>
  <c r="M88" i="231" s="1"/>
  <c r="L88" i="231"/>
  <c r="K88" i="231"/>
  <c r="J88" i="231"/>
  <c r="P87" i="231"/>
  <c r="M87" i="231"/>
  <c r="L87" i="231"/>
  <c r="K87" i="231"/>
  <c r="J87" i="231"/>
  <c r="P86" i="231"/>
  <c r="M86" i="231" s="1"/>
  <c r="L86" i="231"/>
  <c r="K86" i="231"/>
  <c r="J86" i="231"/>
  <c r="P85" i="231"/>
  <c r="M85" i="231"/>
  <c r="L85" i="231"/>
  <c r="K85" i="231"/>
  <c r="J85" i="231"/>
  <c r="P84" i="231"/>
  <c r="M84" i="231" s="1"/>
  <c r="L84" i="231"/>
  <c r="K84" i="231"/>
  <c r="J84" i="231"/>
  <c r="P83" i="231"/>
  <c r="M83" i="231"/>
  <c r="L83" i="231"/>
  <c r="K83" i="231"/>
  <c r="J83" i="231"/>
  <c r="P82" i="231"/>
  <c r="M82" i="231" s="1"/>
  <c r="L82" i="231"/>
  <c r="K82" i="231"/>
  <c r="J82" i="231"/>
  <c r="P81" i="231"/>
  <c r="M81" i="231"/>
  <c r="L81" i="231"/>
  <c r="K81" i="231"/>
  <c r="J81" i="231"/>
  <c r="P80" i="231"/>
  <c r="M80" i="231" s="1"/>
  <c r="L80" i="231"/>
  <c r="K80" i="231"/>
  <c r="J80" i="231"/>
  <c r="P79" i="231"/>
  <c r="M79" i="231"/>
  <c r="L79" i="231"/>
  <c r="K79" i="231"/>
  <c r="J79" i="231"/>
  <c r="P78" i="231"/>
  <c r="M78" i="231" s="1"/>
  <c r="L78" i="231"/>
  <c r="K78" i="231"/>
  <c r="J78" i="231"/>
  <c r="P77" i="231"/>
  <c r="M77" i="231"/>
  <c r="L77" i="231"/>
  <c r="K77" i="231"/>
  <c r="J77" i="231"/>
  <c r="P76" i="231"/>
  <c r="M76" i="231" s="1"/>
  <c r="L76" i="231"/>
  <c r="K76" i="231"/>
  <c r="J76" i="231"/>
  <c r="P75" i="231"/>
  <c r="M75" i="231"/>
  <c r="L75" i="231"/>
  <c r="K75" i="231"/>
  <c r="J75" i="231"/>
  <c r="P74" i="231"/>
  <c r="M74" i="231" s="1"/>
  <c r="L74" i="231"/>
  <c r="K74" i="231"/>
  <c r="J74" i="231"/>
  <c r="P73" i="231"/>
  <c r="M73" i="231"/>
  <c r="L73" i="231"/>
  <c r="K73" i="231"/>
  <c r="J73" i="231"/>
  <c r="P72" i="231"/>
  <c r="M72" i="231" s="1"/>
  <c r="L72" i="231"/>
  <c r="K72" i="231"/>
  <c r="J72" i="231"/>
  <c r="P71" i="231"/>
  <c r="M71" i="231"/>
  <c r="L71" i="231"/>
  <c r="K71" i="231"/>
  <c r="J71" i="231"/>
  <c r="P70" i="231"/>
  <c r="M70" i="231" s="1"/>
  <c r="L70" i="231"/>
  <c r="K70" i="231"/>
  <c r="J70" i="231"/>
  <c r="P69" i="231"/>
  <c r="M69" i="231"/>
  <c r="L69" i="231"/>
  <c r="K69" i="231"/>
  <c r="J69" i="231"/>
  <c r="P68" i="231"/>
  <c r="M68" i="231" s="1"/>
  <c r="L68" i="231"/>
  <c r="K68" i="231"/>
  <c r="J68" i="231"/>
  <c r="P67" i="231"/>
  <c r="M67" i="231"/>
  <c r="L67" i="231"/>
  <c r="K67" i="231"/>
  <c r="J67" i="231"/>
  <c r="P66" i="231"/>
  <c r="M66" i="231" s="1"/>
  <c r="L66" i="231"/>
  <c r="K66" i="231"/>
  <c r="J66" i="231"/>
  <c r="P65" i="231"/>
  <c r="M65" i="231"/>
  <c r="L65" i="231"/>
  <c r="K65" i="231"/>
  <c r="J65" i="231"/>
  <c r="P64" i="231"/>
  <c r="M64" i="231" s="1"/>
  <c r="L64" i="231"/>
  <c r="K64" i="231"/>
  <c r="J64" i="231"/>
  <c r="P63" i="231"/>
  <c r="M63" i="231"/>
  <c r="L63" i="231"/>
  <c r="K63" i="231"/>
  <c r="J63" i="231"/>
  <c r="P62" i="231"/>
  <c r="M62" i="231" s="1"/>
  <c r="L62" i="231"/>
  <c r="K62" i="231"/>
  <c r="J62" i="231"/>
  <c r="P61" i="231"/>
  <c r="M61" i="231"/>
  <c r="L61" i="231"/>
  <c r="K61" i="231"/>
  <c r="J61" i="231"/>
  <c r="P60" i="231"/>
  <c r="M60" i="231" s="1"/>
  <c r="L60" i="231"/>
  <c r="K60" i="231"/>
  <c r="J60" i="231"/>
  <c r="P59" i="231"/>
  <c r="M59" i="231"/>
  <c r="L59" i="231"/>
  <c r="K59" i="231"/>
  <c r="J59" i="231"/>
  <c r="P58" i="231"/>
  <c r="M58" i="231" s="1"/>
  <c r="L58" i="231"/>
  <c r="K58" i="231"/>
  <c r="J58" i="231"/>
  <c r="P57" i="231"/>
  <c r="M57" i="231"/>
  <c r="L57" i="231"/>
  <c r="K57" i="231"/>
  <c r="J57" i="231"/>
  <c r="P56" i="231"/>
  <c r="M56" i="231" s="1"/>
  <c r="L56" i="231"/>
  <c r="K56" i="231"/>
  <c r="J56" i="231"/>
  <c r="P55" i="231"/>
  <c r="M55" i="231"/>
  <c r="L55" i="231"/>
  <c r="K55" i="231"/>
  <c r="J55" i="231"/>
  <c r="P54" i="231"/>
  <c r="M54" i="231" s="1"/>
  <c r="L54" i="231"/>
  <c r="K54" i="231"/>
  <c r="J54" i="231"/>
  <c r="P53" i="231"/>
  <c r="M53" i="231"/>
  <c r="L53" i="231"/>
  <c r="K53" i="231"/>
  <c r="J53" i="231"/>
  <c r="P52" i="231"/>
  <c r="M52" i="231" s="1"/>
  <c r="L52" i="231"/>
  <c r="K52" i="231"/>
  <c r="J52" i="231"/>
  <c r="P51" i="231"/>
  <c r="M51" i="231"/>
  <c r="L51" i="231"/>
  <c r="K51" i="231"/>
  <c r="J51" i="231"/>
  <c r="P50" i="231"/>
  <c r="M50" i="231" s="1"/>
  <c r="L50" i="231"/>
  <c r="K50" i="231"/>
  <c r="J50" i="231"/>
  <c r="P49" i="231"/>
  <c r="M49" i="231"/>
  <c r="L49" i="231"/>
  <c r="K49" i="231"/>
  <c r="J49" i="231"/>
  <c r="P48" i="231"/>
  <c r="M48" i="231" s="1"/>
  <c r="L48" i="231"/>
  <c r="K48" i="231"/>
  <c r="J48" i="231"/>
  <c r="P47" i="231"/>
  <c r="M47" i="231"/>
  <c r="L47" i="231"/>
  <c r="K47" i="231"/>
  <c r="J47" i="231"/>
  <c r="P46" i="231"/>
  <c r="M46" i="231" s="1"/>
  <c r="L46" i="231"/>
  <c r="K46" i="231"/>
  <c r="J46" i="231"/>
  <c r="P45" i="231"/>
  <c r="M45" i="231"/>
  <c r="L45" i="231"/>
  <c r="K45" i="231"/>
  <c r="J45" i="231"/>
  <c r="P44" i="231"/>
  <c r="M44" i="231" s="1"/>
  <c r="L44" i="231"/>
  <c r="K44" i="231"/>
  <c r="J44" i="231"/>
  <c r="P43" i="231"/>
  <c r="M43" i="231"/>
  <c r="L43" i="231"/>
  <c r="K43" i="231"/>
  <c r="J43" i="231"/>
  <c r="P42" i="231"/>
  <c r="M42" i="231" s="1"/>
  <c r="L42" i="231"/>
  <c r="K42" i="231"/>
  <c r="J42" i="231"/>
  <c r="P41" i="231"/>
  <c r="M41" i="231"/>
  <c r="L41" i="231"/>
  <c r="K41" i="231"/>
  <c r="J41" i="231"/>
  <c r="H5" i="231"/>
  <c r="D5" i="231"/>
  <c r="C5" i="231"/>
  <c r="A5" i="231"/>
  <c r="A1" i="231"/>
  <c r="P22" i="2"/>
  <c r="P23" i="2"/>
  <c r="U9" i="239" s="1"/>
  <c r="P24" i="2"/>
  <c r="P25" i="2"/>
  <c r="U11" i="239" s="1"/>
  <c r="P26" i="2"/>
  <c r="U12" i="239"/>
  <c r="P27" i="2"/>
  <c r="P28" i="2"/>
  <c r="U14" i="239" s="1"/>
  <c r="P29" i="2"/>
  <c r="B5" i="2"/>
  <c r="A5" i="2"/>
  <c r="A1" i="2"/>
  <c r="F6" i="239"/>
  <c r="K6" i="239"/>
  <c r="M6" i="239"/>
  <c r="O6" i="239"/>
  <c r="U8" i="239"/>
  <c r="U10" i="239"/>
  <c r="U15" i="239"/>
  <c r="U13" i="239"/>
  <c r="AG1" i="239"/>
  <c r="AC1" i="239"/>
  <c r="Q6" i="239"/>
  <c r="AE1" i="239"/>
  <c r="AF1" i="239"/>
  <c r="AD1" i="239"/>
  <c r="AH1" i="239"/>
  <c r="AB1" i="239"/>
  <c r="B19" i="337"/>
  <c r="D18" i="337"/>
  <c r="B20" i="337"/>
  <c r="F18" i="337"/>
  <c r="B21" i="337"/>
  <c r="H18" i="337"/>
  <c r="B22" i="337"/>
  <c r="J18" i="337"/>
  <c r="B23" i="337"/>
  <c r="L18" i="337"/>
  <c r="B19" i="336"/>
  <c r="D18" i="336"/>
  <c r="B20" i="336"/>
  <c r="F18" i="336"/>
  <c r="B21" i="336"/>
  <c r="H18" i="336"/>
  <c r="B22" i="336"/>
  <c r="J18" i="336"/>
  <c r="B23" i="336"/>
  <c r="L18" i="336"/>
  <c r="O6" i="347"/>
  <c r="M6" i="347"/>
  <c r="K6" i="347"/>
  <c r="F6" i="347"/>
  <c r="Q6" i="345"/>
  <c r="O6" i="345"/>
  <c r="M6" i="345"/>
  <c r="K6" i="345"/>
  <c r="F6" i="345"/>
  <c r="B19" i="339"/>
  <c r="D18" i="339"/>
  <c r="B20" i="339"/>
  <c r="F18" i="339"/>
  <c r="B21" i="339"/>
  <c r="H18" i="339"/>
  <c r="B22" i="339"/>
  <c r="J18" i="339"/>
  <c r="B23" i="339"/>
  <c r="L18" i="339"/>
  <c r="Q6" i="338"/>
  <c r="O6" i="338"/>
  <c r="M6" i="338"/>
  <c r="K6" i="338"/>
  <c r="F6" i="338"/>
  <c r="Q6" i="341"/>
  <c r="O6" i="341"/>
  <c r="M6" i="341"/>
  <c r="K6" i="341"/>
  <c r="F6" i="341"/>
  <c r="AF1" i="352"/>
  <c r="AG1" i="352"/>
  <c r="AD1" i="352"/>
  <c r="AE1" i="352"/>
  <c r="AH1" i="352"/>
  <c r="K6" i="352"/>
  <c r="F52" i="352"/>
  <c r="M6" i="352"/>
  <c r="AB1" i="352"/>
  <c r="O6" i="352"/>
  <c r="M6" i="349"/>
  <c r="F53" i="349"/>
  <c r="O6" i="349"/>
  <c r="F50" i="349"/>
  <c r="F50" i="239"/>
  <c r="F51" i="239"/>
  <c r="F53" i="239"/>
  <c r="AF1" i="337"/>
  <c r="AE1" i="337"/>
  <c r="AD1" i="337"/>
  <c r="AK1" i="337"/>
  <c r="AC1" i="337"/>
  <c r="AJ1" i="337"/>
  <c r="AB1" i="337"/>
  <c r="AI1" i="337"/>
  <c r="F50" i="341"/>
  <c r="AD1" i="338"/>
  <c r="F53" i="338"/>
  <c r="AG1" i="347"/>
  <c r="F51" i="345"/>
  <c r="AH1" i="347"/>
  <c r="AI1" i="336"/>
  <c r="AH1" i="341"/>
  <c r="F52" i="341"/>
  <c r="AG1" i="338"/>
  <c r="AB1" i="347"/>
  <c r="AK1" i="336"/>
  <c r="AB1" i="341"/>
  <c r="AC1" i="347"/>
  <c r="AD1" i="347"/>
  <c r="F55" i="347"/>
  <c r="Q6" i="349" l="1"/>
  <c r="F6" i="349"/>
  <c r="K6" i="349"/>
  <c r="AC1" i="339"/>
  <c r="AG1" i="339"/>
  <c r="AB1" i="336"/>
  <c r="AG1" i="336"/>
  <c r="AH1" i="337"/>
  <c r="F53" i="345"/>
  <c r="F50" i="345"/>
  <c r="AC1" i="336"/>
  <c r="AB1" i="345"/>
  <c r="AG1" i="345"/>
  <c r="AC1" i="349"/>
  <c r="AH1" i="349"/>
</calcChain>
</file>

<file path=xl/comments1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0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1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12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3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4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15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6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7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8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9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<sst xmlns="http://schemas.openxmlformats.org/spreadsheetml/2006/main" count="1380" uniqueCount="210">
  <si>
    <t>Umpire</t>
  </si>
  <si>
    <t>Seed Sort</t>
  </si>
  <si>
    <t>AccSort</t>
  </si>
  <si>
    <t>CU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</si>
  <si>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</si>
  <si>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</si>
  <si>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</si>
  <si>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</si>
  <si>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</si>
  <si>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</si>
  <si>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</si>
  <si>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</si>
  <si>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</si>
  <si>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</si>
  <si>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</si>
  <si>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</si>
  <si>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</si>
  <si>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</si>
  <si>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</si>
  <si>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</si>
  <si>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</si>
  <si>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</si>
  <si>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</si>
  <si>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</si>
  <si>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</si>
  <si>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</si>
  <si>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</si>
  <si>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</si>
  <si>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</si>
  <si>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</si>
  <si>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</si>
  <si>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</si>
  <si>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</si>
  <si>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</si>
  <si>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</si>
  <si>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</si>
  <si>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</si>
  <si>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</si>
  <si>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</si>
  <si>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</si>
  <si>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</si>
  <si>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</si>
  <si>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</si>
  <si>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</si>
  <si>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</si>
  <si>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</si>
  <si>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</si>
  <si>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</si>
  <si>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</si>
  <si>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</si>
  <si>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</si>
  <si>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</si>
  <si>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</si>
  <si>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</si>
  <si>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</si>
  <si>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</si>
  <si>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</si>
  <si>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</si>
  <si>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</si>
  <si>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Elődöntők</t>
  </si>
  <si>
    <t>Bíró</t>
  </si>
  <si>
    <t>Egyik sem</t>
  </si>
  <si>
    <t>Orvos neve:</t>
  </si>
  <si>
    <t xml:space="preserve">  </t>
  </si>
  <si>
    <t>A</t>
  </si>
  <si>
    <t>B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</si>
  <si>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</si>
  <si>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</si>
  <si>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</si>
  <si>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</si>
  <si>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</si>
  <si>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</si>
  <si>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</si>
  <si>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</si>
  <si>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</si>
  <si>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</si>
  <si>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</si>
  <si>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</si>
  <si>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</si>
  <si>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</si>
  <si>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</si>
  <si>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</si>
  <si>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</si>
  <si>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</si>
  <si>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</si>
  <si>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</si>
  <si>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Zuborné Pázmándy Katalin</t>
  </si>
  <si>
    <t>Budapest Csapatbajnokság</t>
  </si>
  <si>
    <t>L18</t>
  </si>
  <si>
    <t>Budapest</t>
  </si>
  <si>
    <t>Miklósi Zsoltné</t>
  </si>
  <si>
    <t>MTK BTC</t>
  </si>
  <si>
    <t>ALFA TI</t>
  </si>
  <si>
    <t>x</t>
  </si>
  <si>
    <t>a</t>
  </si>
  <si>
    <t>b</t>
  </si>
  <si>
    <t>2024.06.22-07.02.</t>
  </si>
  <si>
    <t>F14</t>
  </si>
  <si>
    <t>L14</t>
  </si>
  <si>
    <t>TENISZ MŰHELY</t>
  </si>
  <si>
    <t>SMART TENNIS SE</t>
  </si>
  <si>
    <t>PASARÉT TK</t>
  </si>
  <si>
    <t>MESE KÉK</t>
  </si>
  <si>
    <t>PG TENISZ</t>
  </si>
  <si>
    <t>VASAS SC</t>
  </si>
  <si>
    <t>METRO RSC</t>
  </si>
  <si>
    <t>FORTUNA SE</t>
  </si>
  <si>
    <t>BP. HONVÉD</t>
  </si>
  <si>
    <t>MTK</t>
  </si>
  <si>
    <t>NEXT TA</t>
  </si>
  <si>
    <t>FORTUNA</t>
  </si>
  <si>
    <t>MTK-BTC</t>
  </si>
  <si>
    <t>BVSC-ZUGLÓ</t>
  </si>
  <si>
    <t>1 FORDULÓ</t>
  </si>
  <si>
    <t>B - E</t>
  </si>
  <si>
    <t>C - D</t>
  </si>
  <si>
    <t>kiem</t>
  </si>
  <si>
    <t>kódszám</t>
  </si>
  <si>
    <t>Vezetéknév</t>
  </si>
  <si>
    <t>Helyezés</t>
  </si>
  <si>
    <t>Pontszám</t>
  </si>
  <si>
    <t>Bónusz</t>
  </si>
  <si>
    <t>2 FORDULÓ</t>
  </si>
  <si>
    <t>D - B</t>
  </si>
  <si>
    <t>E - A</t>
  </si>
  <si>
    <t>3 FORDULÓ</t>
  </si>
  <si>
    <t>A - D</t>
  </si>
  <si>
    <t>B - C</t>
  </si>
  <si>
    <t>4 FORDULÓ</t>
  </si>
  <si>
    <t>C - A</t>
  </si>
  <si>
    <t>D - E</t>
  </si>
  <si>
    <t>5 FORDULÓ</t>
  </si>
  <si>
    <t>A - B</t>
  </si>
  <si>
    <t>E - C</t>
  </si>
  <si>
    <t>C</t>
  </si>
  <si>
    <t>D</t>
  </si>
  <si>
    <t>E</t>
  </si>
  <si>
    <t>BP.HONVÉD</t>
  </si>
  <si>
    <t>NEXT-TA</t>
  </si>
  <si>
    <t>BUDAPEST</t>
  </si>
  <si>
    <t>Budapest Csb</t>
  </si>
  <si>
    <t>2/1</t>
  </si>
  <si>
    <t>2/2, 32/28</t>
  </si>
  <si>
    <t>3/1</t>
  </si>
  <si>
    <t>1 3</t>
  </si>
  <si>
    <t>3 1</t>
  </si>
  <si>
    <t>2 1</t>
  </si>
  <si>
    <t>1 2</t>
  </si>
  <si>
    <t>SART TENNIS</t>
  </si>
  <si>
    <t>3 0</t>
  </si>
  <si>
    <t>4 0</t>
  </si>
  <si>
    <t>PASARÉT</t>
  </si>
  <si>
    <t>0 3</t>
  </si>
  <si>
    <t>0 4</t>
  </si>
  <si>
    <t>2 0</t>
  </si>
  <si>
    <t>0 2</t>
  </si>
  <si>
    <t>0 6</t>
  </si>
  <si>
    <t>3.</t>
  </si>
  <si>
    <t>1.</t>
  </si>
  <si>
    <t>5.</t>
  </si>
  <si>
    <t>4.</t>
  </si>
  <si>
    <t>2.</t>
  </si>
  <si>
    <t>F18</t>
  </si>
  <si>
    <t>ALFA</t>
  </si>
  <si>
    <t>NEXT-TA 2</t>
  </si>
  <si>
    <t>VASAS PIROS</t>
  </si>
  <si>
    <t>BEBTÓ</t>
  </si>
  <si>
    <t>MTK 2</t>
  </si>
  <si>
    <t>J.N.</t>
  </si>
  <si>
    <t>NEXT-TA 1</t>
  </si>
  <si>
    <t>W-SPORT</t>
  </si>
  <si>
    <t>VASAS KÉK</t>
  </si>
  <si>
    <t>F16</t>
  </si>
  <si>
    <t>PASARÉT TK 1</t>
  </si>
  <si>
    <t>PG 3</t>
  </si>
  <si>
    <t>PASARÉT 3</t>
  </si>
  <si>
    <t>PASARÉT 2</t>
  </si>
  <si>
    <t>PG 1</t>
  </si>
  <si>
    <t>PG 2</t>
  </si>
  <si>
    <t xml:space="preserve"> </t>
  </si>
  <si>
    <t>HTF CSO-KO</t>
  </si>
  <si>
    <t>TM</t>
  </si>
  <si>
    <t>PG 1.</t>
  </si>
  <si>
    <t>PASARÉT TK 2</t>
  </si>
  <si>
    <t>PASARÉT TK 3</t>
  </si>
  <si>
    <t>NEXT TA 2</t>
  </si>
  <si>
    <t>F12</t>
  </si>
  <si>
    <t>TM-T</t>
  </si>
  <si>
    <t>MESE FEKETE</t>
  </si>
  <si>
    <t>TM-M</t>
  </si>
  <si>
    <t>MESE ZÖLD</t>
  </si>
  <si>
    <t xml:space="preserve"> F12</t>
  </si>
  <si>
    <t>L12</t>
  </si>
  <si>
    <t>MESE LILA</t>
  </si>
  <si>
    <t>HTF CSOKO</t>
  </si>
  <si>
    <t>MESE-ZÖLD</t>
  </si>
  <si>
    <t>TM_M</t>
  </si>
  <si>
    <t>PG</t>
  </si>
  <si>
    <t>BVSC</t>
  </si>
  <si>
    <t>2 2</t>
  </si>
  <si>
    <t>5/4 SZETT</t>
  </si>
  <si>
    <t>MESE-FEKETE</t>
  </si>
  <si>
    <t>2 2
4/4 SZETT
31/31 GAME
10/5 MTB</t>
  </si>
  <si>
    <t>HTF-CSOKO</t>
  </si>
  <si>
    <t>PASARÉT 2.</t>
  </si>
  <si>
    <t>j.n.</t>
  </si>
  <si>
    <t>BEBTO</t>
  </si>
  <si>
    <t>MESE</t>
  </si>
  <si>
    <t>L12V</t>
  </si>
  <si>
    <t>F12V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</si>
</sst>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d\-mmm\-yy"/>
  </numFmts>
  <fonts count="85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.5"/>
      <color indexed="42"/>
      <name val="Arial"/>
      <family val="2"/>
      <charset val="238"/>
    </font>
    <font>
      <sz val="7"/>
      <color rgb="FFFF0000"/>
      <name val="Arial"/>
      <family val="2"/>
    </font>
    <font>
      <sz val="10"/>
      <color rgb="FFFF0000"/>
      <name val="Arial"/>
      <family val="2"/>
      <charset val="238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9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20" fillId="0" borderId="0" xfId="0" applyNumberFormat="1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41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49" fontId="33" fillId="0" borderId="0" xfId="0" applyNumberFormat="1" applyFont="1"/>
    <xf numFmtId="49" fontId="16" fillId="0" borderId="0" xfId="0" applyNumberFormat="1" applyFont="1"/>
    <xf numFmtId="49" fontId="35" fillId="2" borderId="0" xfId="0" applyNumberFormat="1" applyFont="1" applyFill="1" applyAlignment="1">
      <alignment vertical="center"/>
    </xf>
    <xf numFmtId="49" fontId="18" fillId="0" borderId="6" xfId="0" applyNumberFormat="1" applyFont="1" applyBorder="1" applyAlignment="1">
      <alignment vertical="center"/>
    </xf>
    <xf numFmtId="49" fontId="42" fillId="0" borderId="6" xfId="0" applyNumberFormat="1" applyFont="1" applyBorder="1" applyAlignment="1">
      <alignment vertical="center"/>
    </xf>
    <xf numFmtId="49" fontId="18" fillId="0" borderId="6" xfId="2" applyNumberFormat="1" applyFont="1" applyBorder="1" applyAlignment="1" applyProtection="1">
      <alignment vertical="center"/>
      <protection locked="0"/>
    </xf>
    <xf numFmtId="0" fontId="19" fillId="0" borderId="6" xfId="0" applyFont="1" applyBorder="1" applyAlignment="1">
      <alignment horizontal="left"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1" fillId="2" borderId="0" xfId="0" applyNumberFormat="1" applyFont="1" applyFill="1" applyAlignment="1">
      <alignment horizontal="center" vertical="center"/>
    </xf>
    <xf numFmtId="49" fontId="41" fillId="2" borderId="0" xfId="0" applyNumberFormat="1" applyFont="1" applyFill="1" applyAlignment="1">
      <alignment vertical="center"/>
    </xf>
    <xf numFmtId="49" fontId="43" fillId="2" borderId="0" xfId="0" applyNumberFormat="1" applyFont="1" applyFill="1" applyAlignment="1">
      <alignment horizontal="center" vertical="center"/>
    </xf>
    <xf numFmtId="0" fontId="45" fillId="7" borderId="7" xfId="0" applyFont="1" applyFill="1" applyBorder="1" applyAlignment="1">
      <alignment horizontal="center" vertical="center"/>
    </xf>
    <xf numFmtId="0" fontId="43" fillId="0" borderId="7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6" fillId="0" borderId="7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6" borderId="0" xfId="0" applyFont="1" applyFill="1" applyAlignment="1">
      <alignment vertical="center"/>
    </xf>
    <xf numFmtId="0" fontId="48" fillId="6" borderId="0" xfId="0" applyFont="1" applyFill="1" applyAlignment="1">
      <alignment vertical="center"/>
    </xf>
    <xf numFmtId="49" fontId="47" fillId="6" borderId="0" xfId="0" applyNumberFormat="1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0" fillId="0" borderId="10" xfId="0" applyFont="1" applyBorder="1" applyAlignment="1">
      <alignment vertical="center"/>
    </xf>
    <xf numFmtId="49" fontId="47" fillId="2" borderId="0" xfId="0" applyNumberFormat="1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1" fillId="0" borderId="0" xfId="0" applyFont="1" applyAlignment="1">
      <alignment horizontal="right" vertical="center"/>
    </xf>
    <xf numFmtId="0" fontId="51" fillId="8" borderId="23" xfId="0" applyFont="1" applyFill="1" applyBorder="1" applyAlignment="1">
      <alignment horizontal="right" vertical="center"/>
    </xf>
    <xf numFmtId="0" fontId="46" fillId="0" borderId="7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47" fillId="0" borderId="7" xfId="0" applyFont="1" applyBorder="1" applyAlignment="1">
      <alignment vertical="center"/>
    </xf>
    <xf numFmtId="0" fontId="46" fillId="0" borderId="18" xfId="0" applyFont="1" applyBorder="1" applyAlignment="1">
      <alignment horizontal="center" vertical="center"/>
    </xf>
    <xf numFmtId="0" fontId="46" fillId="0" borderId="17" xfId="0" applyFont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1" fillId="8" borderId="17" xfId="0" applyFont="1" applyFill="1" applyBorder="1" applyAlignment="1">
      <alignment horizontal="right" vertical="center"/>
    </xf>
    <xf numFmtId="49" fontId="46" fillId="0" borderId="7" xfId="0" applyNumberFormat="1" applyFont="1" applyBorder="1" applyAlignment="1">
      <alignment vertical="center"/>
    </xf>
    <xf numFmtId="49" fontId="46" fillId="0" borderId="0" xfId="0" applyNumberFormat="1" applyFont="1" applyAlignment="1">
      <alignment vertical="center"/>
    </xf>
    <xf numFmtId="0" fontId="46" fillId="0" borderId="17" xfId="0" applyFont="1" applyBorder="1" applyAlignment="1">
      <alignment vertical="center"/>
    </xf>
    <xf numFmtId="49" fontId="46" fillId="0" borderId="17" xfId="0" applyNumberFormat="1" applyFont="1" applyBorder="1" applyAlignment="1">
      <alignment vertical="center"/>
    </xf>
    <xf numFmtId="0" fontId="46" fillId="0" borderId="18" xfId="0" applyFont="1" applyBorder="1" applyAlignment="1">
      <alignment vertical="center"/>
    </xf>
    <xf numFmtId="0" fontId="52" fillId="0" borderId="18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2" fillId="0" borderId="7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49" fontId="46" fillId="0" borderId="18" xfId="0" applyNumberFormat="1" applyFont="1" applyBorder="1" applyAlignment="1">
      <alignment vertical="center"/>
    </xf>
    <xf numFmtId="0" fontId="54" fillId="0" borderId="0" xfId="0" applyFont="1" applyAlignment="1">
      <alignment vertical="center"/>
    </xf>
    <xf numFmtId="49" fontId="55" fillId="2" borderId="0" xfId="0" applyNumberFormat="1" applyFont="1" applyFill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horizontal="center" vertical="center"/>
    </xf>
    <xf numFmtId="49" fontId="47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47" fillId="0" borderId="0" xfId="0" applyFont="1" applyAlignment="1">
      <alignment horizontal="left" vertical="center"/>
    </xf>
    <xf numFmtId="49" fontId="34" fillId="6" borderId="0" xfId="0" applyNumberFormat="1" applyFont="1" applyFill="1" applyAlignment="1">
      <alignment horizontal="center" vertical="center"/>
    </xf>
    <xf numFmtId="49" fontId="56" fillId="0" borderId="0" xfId="0" applyNumberFormat="1" applyFont="1" applyAlignment="1">
      <alignment vertical="center"/>
    </xf>
    <xf numFmtId="49" fontId="57" fillId="0" borderId="0" xfId="0" applyNumberFormat="1" applyFont="1" applyAlignment="1">
      <alignment horizontal="center" vertical="center"/>
    </xf>
    <xf numFmtId="49" fontId="56" fillId="6" borderId="0" xfId="0" applyNumberFormat="1" applyFont="1" applyFill="1" applyAlignment="1">
      <alignment vertical="center"/>
    </xf>
    <xf numFmtId="49" fontId="57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" vertical="center"/>
    </xf>
    <xf numFmtId="49" fontId="58" fillId="2" borderId="25" xfId="0" applyNumberFormat="1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Continuous" vertical="center"/>
    </xf>
    <xf numFmtId="49" fontId="58" fillId="2" borderId="26" xfId="0" applyNumberFormat="1" applyFont="1" applyFill="1" applyBorder="1" applyAlignment="1">
      <alignment horizontal="centerContinuous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59" fillId="6" borderId="26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41" fillId="0" borderId="0" xfId="0" applyNumberFormat="1" applyFont="1" applyAlignment="1">
      <alignment vertical="center"/>
    </xf>
    <xf numFmtId="49" fontId="41" fillId="0" borderId="17" xfId="0" applyNumberFormat="1" applyFont="1" applyBorder="1" applyAlignment="1">
      <alignment vertical="center"/>
    </xf>
    <xf numFmtId="49" fontId="30" fillId="2" borderId="2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vertical="center"/>
    </xf>
    <xf numFmtId="49" fontId="41" fillId="2" borderId="17" xfId="0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41" fillId="0" borderId="7" xfId="0" applyNumberFormat="1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49" fontId="41" fillId="0" borderId="18" xfId="0" applyNumberFormat="1" applyFont="1" applyBorder="1" applyAlignment="1">
      <alignment vertical="center"/>
    </xf>
    <xf numFmtId="49" fontId="9" fillId="0" borderId="29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horizontal="right" vertical="center"/>
    </xf>
    <xf numFmtId="0" fontId="9" fillId="2" borderId="30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49" fontId="36" fillId="0" borderId="7" xfId="0" applyNumberFormat="1" applyFont="1" applyBorder="1" applyAlignment="1">
      <alignment horizontal="center" vertical="center"/>
    </xf>
    <xf numFmtId="0" fontId="51" fillId="8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30" xfId="0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1" xfId="0" applyFont="1" applyFill="1" applyBorder="1" applyAlignment="1">
      <alignment horizontal="left" vertical="center"/>
    </xf>
    <xf numFmtId="0" fontId="28" fillId="2" borderId="32" xfId="0" applyFont="1" applyFill="1" applyBorder="1" applyAlignment="1">
      <alignment horizontal="left" vertical="center"/>
    </xf>
    <xf numFmtId="49" fontId="62" fillId="0" borderId="0" xfId="0" applyNumberFormat="1" applyFont="1" applyAlignment="1">
      <alignment vertical="top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62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3" fillId="2" borderId="4" xfId="0" applyNumberFormat="1" applyFont="1" applyFill="1" applyBorder="1" applyAlignment="1">
      <alignment vertical="center"/>
    </xf>
    <xf numFmtId="49" fontId="63" fillId="2" borderId="0" xfId="0" applyNumberFormat="1" applyFont="1" applyFill="1" applyAlignment="1">
      <alignment vertical="center"/>
    </xf>
    <xf numFmtId="49" fontId="64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44" fillId="0" borderId="7" xfId="0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0" borderId="27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horizontal="right" vertical="center"/>
    </xf>
    <xf numFmtId="49" fontId="9" fillId="0" borderId="23" xfId="0" applyNumberFormat="1" applyFont="1" applyBorder="1" applyAlignment="1">
      <alignment horizontal="right" vertical="center"/>
    </xf>
    <xf numFmtId="0" fontId="44" fillId="0" borderId="0" xfId="0" applyFont="1" applyAlignment="1">
      <alignment horizontal="center" vertical="center" shrinkToFit="1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63" fillId="2" borderId="0" xfId="0" applyFont="1" applyFill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66" fillId="0" borderId="6" xfId="0" applyNumberFormat="1" applyFont="1" applyBorder="1" applyAlignment="1">
      <alignment horizontal="right" vertical="center"/>
    </xf>
    <xf numFmtId="0" fontId="67" fillId="0" borderId="0" xfId="0" applyFont="1"/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8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62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2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1" fillId="6" borderId="0" xfId="0" applyNumberFormat="1" applyFont="1" applyFill="1" applyAlignment="1">
      <alignment vertical="center"/>
    </xf>
    <xf numFmtId="49" fontId="30" fillId="6" borderId="27" xfId="0" applyNumberFormat="1" applyFont="1" applyFill="1" applyBorder="1" applyAlignment="1">
      <alignment vertical="center"/>
    </xf>
    <xf numFmtId="49" fontId="41" fillId="6" borderId="7" xfId="0" applyNumberFormat="1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49" fontId="19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71" fillId="9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49" fontId="69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5" fillId="3" borderId="1" xfId="0" applyNumberFormat="1" applyFont="1" applyFill="1" applyBorder="1" applyAlignment="1">
      <alignment vertical="center" shrinkToFit="1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65" fillId="3" borderId="2" xfId="0" applyNumberFormat="1" applyFont="1" applyFill="1" applyBorder="1" applyAlignment="1">
      <alignment vertical="center" shrinkToFit="1"/>
    </xf>
    <xf numFmtId="49" fontId="65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80" fillId="0" borderId="0" xfId="0" applyFon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6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39" fillId="15" borderId="15" xfId="0" applyFont="1" applyFill="1" applyBorder="1" applyAlignment="1">
      <alignment horizontal="right" vertical="center"/>
    </xf>
    <xf numFmtId="0" fontId="70" fillId="0" borderId="18" xfId="0" applyFont="1" applyBorder="1" applyAlignment="1">
      <alignment vertical="center"/>
    </xf>
    <xf numFmtId="49" fontId="20" fillId="0" borderId="27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1" fillId="4" borderId="24" xfId="0" applyNumberFormat="1" applyFont="1" applyFill="1" applyBorder="1" applyAlignment="1">
      <alignment vertical="center"/>
    </xf>
    <xf numFmtId="49" fontId="73" fillId="2" borderId="0" xfId="0" applyNumberFormat="1" applyFont="1" applyFill="1" applyAlignment="1">
      <alignment horizontal="right"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horizontal="right" vertical="center"/>
    </xf>
    <xf numFmtId="0" fontId="73" fillId="2" borderId="0" xfId="0" applyFont="1" applyFill="1" applyAlignment="1">
      <alignment horizontal="center" vertical="center"/>
    </xf>
    <xf numFmtId="0" fontId="73" fillId="2" borderId="0" xfId="0" applyFont="1" applyFill="1" applyAlignment="1">
      <alignment horizontal="left" vertical="center"/>
    </xf>
    <xf numFmtId="0" fontId="73" fillId="2" borderId="0" xfId="0" applyFont="1" applyFill="1" applyAlignment="1">
      <alignment vertical="center"/>
    </xf>
    <xf numFmtId="0" fontId="74" fillId="2" borderId="0" xfId="0" applyFont="1" applyFill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3" fillId="3" borderId="0" xfId="0" applyFont="1" applyFill="1"/>
    <xf numFmtId="0" fontId="73" fillId="3" borderId="0" xfId="0" applyFont="1" applyFill="1" applyAlignment="1">
      <alignment horizontal="center"/>
    </xf>
    <xf numFmtId="0" fontId="73" fillId="0" borderId="0" xfId="0" applyFont="1"/>
    <xf numFmtId="0" fontId="2" fillId="0" borderId="18" xfId="0" applyFont="1" applyBorder="1" applyAlignment="1">
      <alignment vertical="center"/>
    </xf>
    <xf numFmtId="0" fontId="33" fillId="0" borderId="0" xfId="0" applyFont="1" applyAlignment="1">
      <alignment horizontal="left"/>
    </xf>
    <xf numFmtId="0" fontId="33" fillId="6" borderId="0" xfId="0" applyFont="1" applyFill="1"/>
    <xf numFmtId="49" fontId="35" fillId="0" borderId="0" xfId="0" applyNumberFormat="1" applyFont="1" applyAlignment="1">
      <alignment vertical="center"/>
    </xf>
    <xf numFmtId="49" fontId="24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right" vertical="center"/>
    </xf>
    <xf numFmtId="49" fontId="42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20" fillId="3" borderId="0" xfId="0" applyNumberFormat="1" applyFont="1" applyFill="1"/>
    <xf numFmtId="0" fontId="75" fillId="2" borderId="0" xfId="0" applyFont="1" applyFill="1"/>
    <xf numFmtId="0" fontId="76" fillId="2" borderId="0" xfId="0" applyFont="1" applyFill="1" applyAlignment="1">
      <alignment horizontal="center" shrinkToFit="1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0" fontId="75" fillId="6" borderId="0" xfId="0" applyFont="1" applyFill="1"/>
    <xf numFmtId="49" fontId="20" fillId="10" borderId="0" xfId="0" applyNumberFormat="1" applyFont="1" applyFill="1"/>
    <xf numFmtId="0" fontId="0" fillId="10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77" fillId="11" borderId="0" xfId="0" applyFont="1" applyFill="1"/>
    <xf numFmtId="0" fontId="2" fillId="6" borderId="7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vertical="center" shrinkToFit="1"/>
    </xf>
    <xf numFmtId="0" fontId="0" fillId="11" borderId="7" xfId="0" applyFill="1" applyBorder="1" applyAlignment="1">
      <alignment horizontal="center"/>
    </xf>
    <xf numFmtId="0" fontId="0" fillId="12" borderId="36" xfId="0" applyFill="1" applyBorder="1" applyAlignment="1">
      <alignment horizontal="center"/>
    </xf>
    <xf numFmtId="0" fontId="78" fillId="6" borderId="7" xfId="0" applyFont="1" applyFill="1" applyBorder="1" applyAlignment="1">
      <alignment horizontal="center"/>
    </xf>
    <xf numFmtId="0" fontId="77" fillId="6" borderId="0" xfId="0" applyFont="1" applyFill="1"/>
    <xf numFmtId="0" fontId="2" fillId="6" borderId="0" xfId="0" applyFont="1" applyFill="1" applyAlignment="1">
      <alignment shrinkToFit="1"/>
    </xf>
    <xf numFmtId="0" fontId="78" fillId="6" borderId="0" xfId="0" applyFont="1" applyFill="1" applyAlignment="1">
      <alignment horizontal="center"/>
    </xf>
    <xf numFmtId="0" fontId="0" fillId="13" borderId="0" xfId="0" applyFill="1"/>
    <xf numFmtId="0" fontId="0" fillId="6" borderId="5" xfId="0" applyFill="1" applyBorder="1" applyAlignment="1">
      <alignment horizontal="center" vertical="center"/>
    </xf>
    <xf numFmtId="0" fontId="0" fillId="6" borderId="7" xfId="0" applyFill="1" applyBorder="1"/>
    <xf numFmtId="49" fontId="58" fillId="2" borderId="28" xfId="0" applyNumberFormat="1" applyFont="1" applyFill="1" applyBorder="1" applyAlignment="1">
      <alignment horizontal="center" vertical="center"/>
    </xf>
    <xf numFmtId="49" fontId="58" fillId="2" borderId="28" xfId="0" applyNumberFormat="1" applyFont="1" applyFill="1" applyBorder="1" applyAlignment="1">
      <alignment vertical="center"/>
    </xf>
    <xf numFmtId="0" fontId="0" fillId="2" borderId="25" xfId="0" applyFill="1" applyBorder="1"/>
    <xf numFmtId="49" fontId="59" fillId="2" borderId="28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49" fontId="59" fillId="0" borderId="0" xfId="0" applyNumberFormat="1" applyFont="1" applyAlignment="1">
      <alignment vertical="center"/>
    </xf>
    <xf numFmtId="49" fontId="9" fillId="6" borderId="27" xfId="0" applyNumberFormat="1" applyFont="1" applyFill="1" applyBorder="1" applyAlignment="1">
      <alignment horizontal="center" vertical="center"/>
    </xf>
    <xf numFmtId="49" fontId="36" fillId="6" borderId="27" xfId="0" applyNumberFormat="1" applyFont="1" applyFill="1" applyBorder="1" applyAlignment="1">
      <alignment horizontal="center" vertical="center"/>
    </xf>
    <xf numFmtId="49" fontId="41" fillId="6" borderId="28" xfId="0" applyNumberFormat="1" applyFont="1" applyFill="1" applyBorder="1" applyAlignment="1">
      <alignment vertical="center"/>
    </xf>
    <xf numFmtId="49" fontId="9" fillId="6" borderId="23" xfId="0" applyNumberFormat="1" applyFont="1" applyFill="1" applyBorder="1" applyAlignment="1">
      <alignment vertical="center"/>
    </xf>
    <xf numFmtId="0" fontId="0" fillId="6" borderId="28" xfId="0" applyFill="1" applyBorder="1"/>
    <xf numFmtId="0" fontId="0" fillId="6" borderId="23" xfId="0" applyFill="1" applyBorder="1"/>
    <xf numFmtId="49" fontId="30" fillId="0" borderId="0" xfId="0" applyNumberFormat="1" applyFont="1" applyAlignment="1">
      <alignment vertical="center"/>
    </xf>
    <xf numFmtId="49" fontId="9" fillId="6" borderId="30" xfId="0" applyNumberFormat="1" applyFont="1" applyFill="1" applyBorder="1" applyAlignment="1">
      <alignment horizontal="center" vertical="center"/>
    </xf>
    <xf numFmtId="49" fontId="36" fillId="6" borderId="30" xfId="0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vertical="center"/>
    </xf>
    <xf numFmtId="0" fontId="0" fillId="6" borderId="18" xfId="0" applyFill="1" applyBorder="1"/>
    <xf numFmtId="49" fontId="9" fillId="6" borderId="30" xfId="0" applyNumberFormat="1" applyFont="1" applyFill="1" applyBorder="1" applyAlignment="1">
      <alignment vertical="center"/>
    </xf>
    <xf numFmtId="0" fontId="0" fillId="6" borderId="17" xfId="0" applyFill="1" applyBorder="1"/>
    <xf numFmtId="49" fontId="9" fillId="6" borderId="29" xfId="0" applyNumberFormat="1" applyFont="1" applyFill="1" applyBorder="1" applyAlignment="1">
      <alignment horizontal="center" vertical="center"/>
    </xf>
    <xf numFmtId="49" fontId="36" fillId="6" borderId="29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81" fillId="0" borderId="0" xfId="0" applyFont="1"/>
    <xf numFmtId="0" fontId="2" fillId="11" borderId="7" xfId="0" applyFont="1" applyFill="1" applyBorder="1" applyAlignment="1">
      <alignment horizontal="center"/>
    </xf>
    <xf numFmtId="0" fontId="33" fillId="0" borderId="0" xfId="0" applyFont="1"/>
    <xf numFmtId="0" fontId="75" fillId="3" borderId="0" xfId="0" applyFont="1" applyFill="1"/>
    <xf numFmtId="0" fontId="75" fillId="3" borderId="0" xfId="0" applyFont="1" applyFill="1" applyAlignment="1">
      <alignment horizontal="center"/>
    </xf>
    <xf numFmtId="49" fontId="29" fillId="0" borderId="6" xfId="0" applyNumberFormat="1" applyFont="1" applyBorder="1" applyAlignment="1">
      <alignment horizontal="right" vertical="center"/>
    </xf>
    <xf numFmtId="49" fontId="29" fillId="0" borderId="15" xfId="0" applyNumberFormat="1" applyFont="1" applyBorder="1" applyAlignment="1">
      <alignment horizontal="right" vertical="center"/>
    </xf>
    <xf numFmtId="49" fontId="12" fillId="6" borderId="0" xfId="0" applyNumberFormat="1" applyFont="1" applyFill="1" applyAlignment="1">
      <alignment vertical="top"/>
    </xf>
    <xf numFmtId="0" fontId="75" fillId="6" borderId="0" xfId="0" applyFont="1" applyFill="1" applyAlignment="1">
      <alignment horizontal="center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49" fontId="0" fillId="6" borderId="6" xfId="0" applyNumberFormat="1" applyFill="1" applyBorder="1" applyAlignment="1">
      <alignment vertical="center"/>
    </xf>
    <xf numFmtId="0" fontId="19" fillId="6" borderId="6" xfId="0" applyFont="1" applyFill="1" applyBorder="1" applyAlignment="1">
      <alignment horizontal="left" vertical="center"/>
    </xf>
    <xf numFmtId="0" fontId="18" fillId="6" borderId="0" xfId="0" applyFont="1" applyFill="1" applyAlignment="1">
      <alignment vertical="center"/>
    </xf>
    <xf numFmtId="0" fontId="73" fillId="6" borderId="0" xfId="0" applyFont="1" applyFill="1" applyAlignment="1">
      <alignment vertical="center"/>
    </xf>
    <xf numFmtId="0" fontId="73" fillId="6" borderId="0" xfId="0" applyFont="1" applyFill="1"/>
    <xf numFmtId="0" fontId="44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 shrinkToFit="1"/>
    </xf>
    <xf numFmtId="0" fontId="45" fillId="6" borderId="7" xfId="0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44" fillId="6" borderId="0" xfId="0" applyFont="1" applyFill="1" applyAlignment="1">
      <alignment horizontal="center" vertical="center"/>
    </xf>
    <xf numFmtId="0" fontId="44" fillId="6" borderId="0" xfId="0" applyFont="1" applyFill="1" applyAlignment="1">
      <alignment horizontal="center" vertical="center" shrinkToFit="1"/>
    </xf>
    <xf numFmtId="0" fontId="47" fillId="6" borderId="0" xfId="0" applyFont="1" applyFill="1" applyAlignment="1">
      <alignment horizontal="center" vertical="center"/>
    </xf>
    <xf numFmtId="0" fontId="49" fillId="6" borderId="0" xfId="0" applyFont="1" applyFill="1" applyAlignment="1">
      <alignment vertical="center"/>
    </xf>
    <xf numFmtId="0" fontId="50" fillId="6" borderId="0" xfId="0" applyFont="1" applyFill="1" applyAlignment="1">
      <alignment vertical="center"/>
    </xf>
    <xf numFmtId="0" fontId="80" fillId="6" borderId="0" xfId="0" applyFont="1" applyFill="1" applyAlignment="1">
      <alignment horizontal="right" vertical="center"/>
    </xf>
    <xf numFmtId="0" fontId="46" fillId="6" borderId="7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79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vertical="center"/>
    </xf>
    <xf numFmtId="0" fontId="46" fillId="6" borderId="18" xfId="0" applyFont="1" applyFill="1" applyBorder="1" applyAlignment="1">
      <alignment horizontal="center" vertical="center"/>
    </xf>
    <xf numFmtId="0" fontId="46" fillId="6" borderId="17" xfId="0" applyFont="1" applyFill="1" applyBorder="1" applyAlignment="1">
      <alignment horizontal="left" vertical="center"/>
    </xf>
    <xf numFmtId="0" fontId="79" fillId="6" borderId="0" xfId="0" applyFont="1" applyFill="1" applyAlignment="1">
      <alignment horizontal="center" vertical="center"/>
    </xf>
    <xf numFmtId="0" fontId="46" fillId="6" borderId="0" xfId="0" applyFont="1" applyFill="1" applyAlignment="1">
      <alignment horizontal="center" vertical="center"/>
    </xf>
    <xf numFmtId="49" fontId="46" fillId="6" borderId="7" xfId="0" applyNumberFormat="1" applyFont="1" applyFill="1" applyBorder="1" applyAlignment="1">
      <alignment vertical="center"/>
    </xf>
    <xf numFmtId="49" fontId="46" fillId="6" borderId="0" xfId="0" applyNumberFormat="1" applyFont="1" applyFill="1" applyAlignment="1">
      <alignment vertical="center"/>
    </xf>
    <xf numFmtId="0" fontId="46" fillId="6" borderId="17" xfId="0" applyFont="1" applyFill="1" applyBorder="1" applyAlignment="1">
      <alignment vertical="center"/>
    </xf>
    <xf numFmtId="49" fontId="46" fillId="6" borderId="17" xfId="0" applyNumberFormat="1" applyFont="1" applyFill="1" applyBorder="1" applyAlignment="1">
      <alignment vertical="center"/>
    </xf>
    <xf numFmtId="0" fontId="46" fillId="6" borderId="18" xfId="0" applyFont="1" applyFill="1" applyBorder="1" applyAlignment="1">
      <alignment vertical="center"/>
    </xf>
    <xf numFmtId="0" fontId="52" fillId="6" borderId="18" xfId="0" applyFont="1" applyFill="1" applyBorder="1" applyAlignment="1">
      <alignment horizontal="center" vertical="center"/>
    </xf>
    <xf numFmtId="49" fontId="44" fillId="2" borderId="0" xfId="0" applyNumberFormat="1" applyFont="1" applyFill="1" applyAlignment="1">
      <alignment horizontal="center" vertical="center"/>
    </xf>
    <xf numFmtId="0" fontId="52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vertical="center"/>
    </xf>
    <xf numFmtId="49" fontId="46" fillId="6" borderId="18" xfId="0" applyNumberFormat="1" applyFont="1" applyFill="1" applyBorder="1" applyAlignment="1">
      <alignment vertical="center"/>
    </xf>
    <xf numFmtId="0" fontId="55" fillId="6" borderId="7" xfId="0" applyFont="1" applyFill="1" applyBorder="1" applyAlignment="1">
      <alignment vertical="center"/>
    </xf>
    <xf numFmtId="49" fontId="43" fillId="6" borderId="0" xfId="0" applyNumberFormat="1" applyFont="1" applyFill="1" applyAlignment="1">
      <alignment horizontal="center" vertical="center"/>
    </xf>
    <xf numFmtId="49" fontId="47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right" vertical="center"/>
    </xf>
    <xf numFmtId="0" fontId="47" fillId="6" borderId="0" xfId="0" applyFont="1" applyFill="1" applyAlignment="1">
      <alignment horizontal="left" vertical="center"/>
    </xf>
    <xf numFmtId="49" fontId="20" fillId="6" borderId="0" xfId="0" applyNumberFormat="1" applyFont="1" applyFill="1" applyAlignment="1">
      <alignment vertical="center"/>
    </xf>
    <xf numFmtId="0" fontId="75" fillId="6" borderId="0" xfId="0" applyFont="1" applyFill="1" applyAlignment="1">
      <alignment vertical="center"/>
    </xf>
    <xf numFmtId="0" fontId="53" fillId="6" borderId="0" xfId="0" applyFont="1" applyFill="1" applyAlignment="1">
      <alignment vertical="center"/>
    </xf>
    <xf numFmtId="0" fontId="54" fillId="6" borderId="0" xfId="0" applyFont="1" applyFill="1" applyAlignment="1">
      <alignment vertical="center"/>
    </xf>
    <xf numFmtId="0" fontId="47" fillId="15" borderId="0" xfId="0" applyFont="1" applyFill="1" applyAlignment="1">
      <alignment vertical="center"/>
    </xf>
    <xf numFmtId="49" fontId="56" fillId="15" borderId="0" xfId="0" applyNumberFormat="1" applyFont="1" applyFill="1" applyAlignment="1">
      <alignment vertical="center"/>
    </xf>
    <xf numFmtId="0" fontId="72" fillId="6" borderId="0" xfId="0" applyFont="1" applyFill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36" fillId="6" borderId="0" xfId="0" applyNumberFormat="1" applyFont="1" applyFill="1" applyAlignment="1">
      <alignment horizontal="center" vertical="center"/>
    </xf>
    <xf numFmtId="49" fontId="41" fillId="6" borderId="17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41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46" fillId="6" borderId="0" xfId="0" applyFont="1" applyFill="1" applyAlignment="1">
      <alignment vertical="center" wrapText="1"/>
    </xf>
    <xf numFmtId="14" fontId="26" fillId="2" borderId="28" xfId="0" applyNumberFormat="1" applyFont="1" applyFill="1" applyBorder="1" applyAlignment="1">
      <alignment horizontal="left" vertical="center" wrapText="1"/>
    </xf>
    <xf numFmtId="14" fontId="18" fillId="0" borderId="6" xfId="0" applyNumberFormat="1" applyFont="1" applyBorder="1" applyAlignment="1">
      <alignment horizontal="left" vertical="center"/>
    </xf>
    <xf numFmtId="14" fontId="18" fillId="6" borderId="6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 shrinkToFit="1"/>
    </xf>
    <xf numFmtId="0" fontId="2" fillId="6" borderId="7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0" fontId="0" fillId="14" borderId="5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0" fontId="81" fillId="0" borderId="5" xfId="0" applyFont="1" applyBorder="1" applyAlignment="1">
      <alignment horizontal="center" vertical="center" shrinkToFit="1"/>
    </xf>
    <xf numFmtId="0" fontId="81" fillId="0" borderId="5" xfId="0" applyFont="1" applyBorder="1" applyAlignment="1">
      <alignment horizontal="center" vertical="center"/>
    </xf>
    <xf numFmtId="0" fontId="9" fillId="6" borderId="28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16" fontId="2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6" borderId="7" xfId="0" applyFont="1" applyFill="1" applyBorder="1" applyAlignment="1">
      <alignment vertical="center" shrinkToFit="1"/>
    </xf>
  </cellXfs>
  <cellStyles count="3">
    <cellStyle name="Hivatkozás" xfId="1" builtinId="8"/>
    <cellStyle name="Normál" xfId="0" builtinId="0"/>
    <cellStyle name="Pénznem" xfId="2" builtinId="4"/>
  </cellStyles>
  <dxfs count="213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407" name="Kép 2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0</xdr:row>
          <xdr:rowOff>171450</xdr:rowOff>
        </xdr:to>
        <xdr:sp macro="" textlink="">
          <xdr:nvSpPr>
            <xdr:cNvPr id="652289" name="Button 1" hidden="1">
              <a:extLst>
                <a:ext uri="{63B3BB69-23CF-44E3-9099-C40C66FF867C}">
                  <a14:compatExt spid="_x0000_s652289"/>
                </a:ext>
                <a:ext uri="{FF2B5EF4-FFF2-40B4-BE49-F238E27FC236}">
                  <a16:creationId xmlns:a16="http://schemas.microsoft.com/office/drawing/2014/main" id="{00000000-0008-0000-0900-000001F4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0</xdr:row>
          <xdr:rowOff>180975</xdr:rowOff>
        </xdr:from>
        <xdr:to>
          <xdr:col>14</xdr:col>
          <xdr:colOff>371475</xdr:colOff>
          <xdr:row>1</xdr:row>
          <xdr:rowOff>57150</xdr:rowOff>
        </xdr:to>
        <xdr:sp macro="" textlink="">
          <xdr:nvSpPr>
            <xdr:cNvPr id="652290" name="Button 2" hidden="1">
              <a:extLst>
                <a:ext uri="{63B3BB69-23CF-44E3-9099-C40C66FF867C}">
                  <a14:compatExt spid="_x0000_s652290"/>
                </a:ext>
                <a:ext uri="{FF2B5EF4-FFF2-40B4-BE49-F238E27FC236}">
                  <a16:creationId xmlns:a16="http://schemas.microsoft.com/office/drawing/2014/main" id="{00000000-0008-0000-0900-000002F4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281940</xdr:colOff>
      <xdr:row>0</xdr:row>
      <xdr:rowOff>38100</xdr:rowOff>
    </xdr:from>
    <xdr:to>
      <xdr:col>17</xdr:col>
      <xdr:colOff>60960</xdr:colOff>
      <xdr:row>2</xdr:row>
      <xdr:rowOff>0</xdr:rowOff>
    </xdr:to>
    <xdr:pic>
      <xdr:nvPicPr>
        <xdr:cNvPr id="652381" name="Kép 2">
          <a:extLst>
            <a:ext uri="{FF2B5EF4-FFF2-40B4-BE49-F238E27FC236}">
              <a16:creationId xmlns:a16="http://schemas.microsoft.com/office/drawing/2014/main" id="{00000000-0008-0000-0900-00005DF4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38100"/>
          <a:ext cx="5105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A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472440</xdr:colOff>
      <xdr:row>0</xdr:row>
      <xdr:rowOff>53340</xdr:rowOff>
    </xdr:from>
    <xdr:to>
      <xdr:col>16</xdr:col>
      <xdr:colOff>487680</xdr:colOff>
      <xdr:row>1</xdr:row>
      <xdr:rowOff>144780</xdr:rowOff>
    </xdr:to>
    <xdr:pic>
      <xdr:nvPicPr>
        <xdr:cNvPr id="688220" name="Kép 2">
          <a:extLst>
            <a:ext uri="{FF2B5EF4-FFF2-40B4-BE49-F238E27FC236}">
              <a16:creationId xmlns:a16="http://schemas.microsoft.com/office/drawing/2014/main" id="{00000000-0008-0000-0A00-00005C8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820" y="53340"/>
          <a:ext cx="52578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441960</xdr:colOff>
      <xdr:row>2</xdr:row>
      <xdr:rowOff>144780</xdr:rowOff>
    </xdr:to>
    <xdr:pic>
      <xdr:nvPicPr>
        <xdr:cNvPr id="758821" name="Kép 2">
          <a:extLst>
            <a:ext uri="{FF2B5EF4-FFF2-40B4-BE49-F238E27FC236}">
              <a16:creationId xmlns:a16="http://schemas.microsoft.com/office/drawing/2014/main" id="{00000000-0008-0000-0B00-0000259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4800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64929" name="Button 1" hidden="1">
              <a:extLst>
                <a:ext uri="{63B3BB69-23CF-44E3-9099-C40C66FF867C}">
                  <a14:compatExt spid="_x0000_s764929"/>
                </a:ext>
                <a:ext uri="{FF2B5EF4-FFF2-40B4-BE49-F238E27FC236}">
                  <a16:creationId xmlns:a16="http://schemas.microsoft.com/office/drawing/2014/main" id="{00000000-0008-0000-0C00-000001A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381000</xdr:colOff>
      <xdr:row>0</xdr:row>
      <xdr:rowOff>7620</xdr:rowOff>
    </xdr:from>
    <xdr:to>
      <xdr:col>15</xdr:col>
      <xdr:colOff>342900</xdr:colOff>
      <xdr:row>2</xdr:row>
      <xdr:rowOff>152400</xdr:rowOff>
    </xdr:to>
    <xdr:pic>
      <xdr:nvPicPr>
        <xdr:cNvPr id="764947" name="Kép 2">
          <a:extLst>
            <a:ext uri="{FF2B5EF4-FFF2-40B4-BE49-F238E27FC236}">
              <a16:creationId xmlns:a16="http://schemas.microsoft.com/office/drawing/2014/main" id="{00000000-0008-0000-0C00-000013AC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7620"/>
          <a:ext cx="1295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1</xdr:row>
          <xdr:rowOff>171450</xdr:rowOff>
        </xdr:to>
        <xdr:sp macro="" textlink="">
          <xdr:nvSpPr>
            <xdr:cNvPr id="761857" name="Button 1" hidden="1">
              <a:extLst>
                <a:ext uri="{63B3BB69-23CF-44E3-9099-C40C66FF867C}">
                  <a14:compatExt spid="_x0000_s761857"/>
                </a:ext>
                <a:ext uri="{FF2B5EF4-FFF2-40B4-BE49-F238E27FC236}">
                  <a16:creationId xmlns:a16="http://schemas.microsoft.com/office/drawing/2014/main" id="{00000000-0008-0000-0D00-000001A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61858" name="Button 2" hidden="1">
              <a:extLst>
                <a:ext uri="{63B3BB69-23CF-44E3-9099-C40C66FF867C}">
                  <a14:compatExt spid="_x0000_s761858"/>
                </a:ext>
                <a:ext uri="{FF2B5EF4-FFF2-40B4-BE49-F238E27FC236}">
                  <a16:creationId xmlns:a16="http://schemas.microsoft.com/office/drawing/2014/main" id="{00000000-0008-0000-0D00-000002A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274320</xdr:colOff>
      <xdr:row>0</xdr:row>
      <xdr:rowOff>0</xdr:rowOff>
    </xdr:from>
    <xdr:to>
      <xdr:col>17</xdr:col>
      <xdr:colOff>220980</xdr:colOff>
      <xdr:row>2</xdr:row>
      <xdr:rowOff>137160</xdr:rowOff>
    </xdr:to>
    <xdr:pic>
      <xdr:nvPicPr>
        <xdr:cNvPr id="761875" name="Kép 2">
          <a:extLst>
            <a:ext uri="{FF2B5EF4-FFF2-40B4-BE49-F238E27FC236}">
              <a16:creationId xmlns:a16="http://schemas.microsoft.com/office/drawing/2014/main" id="{00000000-0008-0000-0D00-000013A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7150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63905" name="Button 1" hidden="1">
              <a:extLst>
                <a:ext uri="{63B3BB69-23CF-44E3-9099-C40C66FF867C}">
                  <a14:compatExt spid="_x0000_s763905"/>
                </a:ext>
                <a:ext uri="{FF2B5EF4-FFF2-40B4-BE49-F238E27FC236}">
                  <a16:creationId xmlns:a16="http://schemas.microsoft.com/office/drawing/2014/main" id="{00000000-0008-0000-0E00-000001A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396240</xdr:colOff>
      <xdr:row>0</xdr:row>
      <xdr:rowOff>38100</xdr:rowOff>
    </xdr:from>
    <xdr:to>
      <xdr:col>15</xdr:col>
      <xdr:colOff>350520</xdr:colOff>
      <xdr:row>3</xdr:row>
      <xdr:rowOff>22860</xdr:rowOff>
    </xdr:to>
    <xdr:pic>
      <xdr:nvPicPr>
        <xdr:cNvPr id="763923" name="Kép 2">
          <a:extLst>
            <a:ext uri="{FF2B5EF4-FFF2-40B4-BE49-F238E27FC236}">
              <a16:creationId xmlns:a16="http://schemas.microsoft.com/office/drawing/2014/main" id="{00000000-0008-0000-0E00-000013A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38100"/>
          <a:ext cx="114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441960</xdr:colOff>
      <xdr:row>2</xdr:row>
      <xdr:rowOff>144780</xdr:rowOff>
    </xdr:to>
    <xdr:pic>
      <xdr:nvPicPr>
        <xdr:cNvPr id="762896" name="Kép 2">
          <a:extLst>
            <a:ext uri="{FF2B5EF4-FFF2-40B4-BE49-F238E27FC236}">
              <a16:creationId xmlns:a16="http://schemas.microsoft.com/office/drawing/2014/main" id="{00000000-0008-0000-0F00-000010A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4800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65953" name="Button 1" hidden="1">
              <a:extLst>
                <a:ext uri="{63B3BB69-23CF-44E3-9099-C40C66FF867C}">
                  <a14:compatExt spid="_x0000_s765953"/>
                </a:ext>
                <a:ext uri="{FF2B5EF4-FFF2-40B4-BE49-F238E27FC236}">
                  <a16:creationId xmlns:a16="http://schemas.microsoft.com/office/drawing/2014/main" id="{00000000-0008-0000-1000-000001B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449580</xdr:colOff>
      <xdr:row>0</xdr:row>
      <xdr:rowOff>38100</xdr:rowOff>
    </xdr:from>
    <xdr:to>
      <xdr:col>15</xdr:col>
      <xdr:colOff>342900</xdr:colOff>
      <xdr:row>2</xdr:row>
      <xdr:rowOff>129540</xdr:rowOff>
    </xdr:to>
    <xdr:pic>
      <xdr:nvPicPr>
        <xdr:cNvPr id="765971" name="Kép 2">
          <a:extLst>
            <a:ext uri="{FF2B5EF4-FFF2-40B4-BE49-F238E27FC236}">
              <a16:creationId xmlns:a16="http://schemas.microsoft.com/office/drawing/2014/main" id="{00000000-0008-0000-1000-000013B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38100"/>
          <a:ext cx="6096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1</xdr:row>
          <xdr:rowOff>171450</xdr:rowOff>
        </xdr:to>
        <xdr:sp macro="" textlink="">
          <xdr:nvSpPr>
            <xdr:cNvPr id="760833" name="Button 1" hidden="1">
              <a:extLst>
                <a:ext uri="{63B3BB69-23CF-44E3-9099-C40C66FF867C}">
                  <a14:compatExt spid="_x0000_s760833"/>
                </a:ext>
                <a:ext uri="{FF2B5EF4-FFF2-40B4-BE49-F238E27FC236}">
                  <a16:creationId xmlns:a16="http://schemas.microsoft.com/office/drawing/2014/main" id="{00000000-0008-0000-1100-0000019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60834" name="Button 2" hidden="1">
              <a:extLst>
                <a:ext uri="{63B3BB69-23CF-44E3-9099-C40C66FF867C}">
                  <a14:compatExt spid="_x0000_s760834"/>
                </a:ext>
                <a:ext uri="{FF2B5EF4-FFF2-40B4-BE49-F238E27FC236}">
                  <a16:creationId xmlns:a16="http://schemas.microsoft.com/office/drawing/2014/main" id="{00000000-0008-0000-1100-0000029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281940</xdr:colOff>
      <xdr:row>0</xdr:row>
      <xdr:rowOff>38100</xdr:rowOff>
    </xdr:from>
    <xdr:to>
      <xdr:col>17</xdr:col>
      <xdr:colOff>220980</xdr:colOff>
      <xdr:row>3</xdr:row>
      <xdr:rowOff>68580</xdr:rowOff>
    </xdr:to>
    <xdr:pic>
      <xdr:nvPicPr>
        <xdr:cNvPr id="760851" name="Kép 2">
          <a:extLst>
            <a:ext uri="{FF2B5EF4-FFF2-40B4-BE49-F238E27FC236}">
              <a16:creationId xmlns:a16="http://schemas.microsoft.com/office/drawing/2014/main" id="{00000000-0008-0000-1100-0000139C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38100"/>
          <a:ext cx="5638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14753" name="Button 1" hidden="1">
              <a:extLst>
                <a:ext uri="{63B3BB69-23CF-44E3-9099-C40C66FF867C}">
                  <a14:compatExt spid="_x0000_s714753"/>
                </a:ext>
                <a:ext uri="{FF2B5EF4-FFF2-40B4-BE49-F238E27FC236}">
                  <a16:creationId xmlns:a16="http://schemas.microsoft.com/office/drawing/2014/main" id="{00000000-0008-0000-1200-000001E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441960</xdr:colOff>
      <xdr:row>0</xdr:row>
      <xdr:rowOff>60960</xdr:rowOff>
    </xdr:from>
    <xdr:to>
      <xdr:col>16</xdr:col>
      <xdr:colOff>449580</xdr:colOff>
      <xdr:row>1</xdr:row>
      <xdr:rowOff>144780</xdr:rowOff>
    </xdr:to>
    <xdr:pic>
      <xdr:nvPicPr>
        <xdr:cNvPr id="714844" name="Kép 2">
          <a:extLst>
            <a:ext uri="{FF2B5EF4-FFF2-40B4-BE49-F238E27FC236}">
              <a16:creationId xmlns:a16="http://schemas.microsoft.com/office/drawing/2014/main" id="{00000000-0008-0000-1200-00005CE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86" name="Picture 23">
          <a:extLst>
            <a:ext uri="{FF2B5EF4-FFF2-40B4-BE49-F238E27FC236}">
              <a16:creationId xmlns:a16="http://schemas.microsoft.com/office/drawing/2014/main" id="{00000000-0008-0000-0100-0000AE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441960</xdr:colOff>
      <xdr:row>2</xdr:row>
      <xdr:rowOff>144780</xdr:rowOff>
    </xdr:to>
    <xdr:pic>
      <xdr:nvPicPr>
        <xdr:cNvPr id="759845" name="Kép 2">
          <a:extLst>
            <a:ext uri="{FF2B5EF4-FFF2-40B4-BE49-F238E27FC236}">
              <a16:creationId xmlns:a16="http://schemas.microsoft.com/office/drawing/2014/main" id="{00000000-0008-0000-1300-0000259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4800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66977" name="Button 1" hidden="1">
              <a:extLst>
                <a:ext uri="{63B3BB69-23CF-44E3-9099-C40C66FF867C}">
                  <a14:compatExt spid="_x0000_s766977"/>
                </a:ext>
                <a:ext uri="{FF2B5EF4-FFF2-40B4-BE49-F238E27FC236}">
                  <a16:creationId xmlns:a16="http://schemas.microsoft.com/office/drawing/2014/main" id="{00000000-0008-0000-0200-000001B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449580</xdr:colOff>
      <xdr:row>0</xdr:row>
      <xdr:rowOff>38100</xdr:rowOff>
    </xdr:from>
    <xdr:to>
      <xdr:col>15</xdr:col>
      <xdr:colOff>342900</xdr:colOff>
      <xdr:row>2</xdr:row>
      <xdr:rowOff>129540</xdr:rowOff>
    </xdr:to>
    <xdr:pic>
      <xdr:nvPicPr>
        <xdr:cNvPr id="766995" name="Kép 2">
          <a:extLst>
            <a:ext uri="{FF2B5EF4-FFF2-40B4-BE49-F238E27FC236}">
              <a16:creationId xmlns:a16="http://schemas.microsoft.com/office/drawing/2014/main" id="{00000000-0008-0000-0200-000013B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38100"/>
          <a:ext cx="6096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1</xdr:row>
          <xdr:rowOff>171450</xdr:rowOff>
        </xdr:to>
        <xdr:sp macro="" textlink="">
          <xdr:nvSpPr>
            <xdr:cNvPr id="768001" name="Button 1" hidden="1">
              <a:extLst>
                <a:ext uri="{63B3BB69-23CF-44E3-9099-C40C66FF867C}">
                  <a14:compatExt spid="_x0000_s768001"/>
                </a:ext>
                <a:ext uri="{FF2B5EF4-FFF2-40B4-BE49-F238E27FC236}">
                  <a16:creationId xmlns:a16="http://schemas.microsoft.com/office/drawing/2014/main" id="{00000000-0008-0000-0300-000001B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68002" name="Button 2" hidden="1">
              <a:extLst>
                <a:ext uri="{63B3BB69-23CF-44E3-9099-C40C66FF867C}">
                  <a14:compatExt spid="_x0000_s768002"/>
                </a:ext>
                <a:ext uri="{FF2B5EF4-FFF2-40B4-BE49-F238E27FC236}">
                  <a16:creationId xmlns:a16="http://schemas.microsoft.com/office/drawing/2014/main" id="{00000000-0008-0000-0300-000002B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304800</xdr:colOff>
      <xdr:row>0</xdr:row>
      <xdr:rowOff>0</xdr:rowOff>
    </xdr:from>
    <xdr:to>
      <xdr:col>17</xdr:col>
      <xdr:colOff>198120</xdr:colOff>
      <xdr:row>2</xdr:row>
      <xdr:rowOff>99060</xdr:rowOff>
    </xdr:to>
    <xdr:pic>
      <xdr:nvPicPr>
        <xdr:cNvPr id="768020" name="Kép 2">
          <a:extLst>
            <a:ext uri="{FF2B5EF4-FFF2-40B4-BE49-F238E27FC236}">
              <a16:creationId xmlns:a16="http://schemas.microsoft.com/office/drawing/2014/main" id="{00000000-0008-0000-0300-000014B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410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1</xdr:row>
          <xdr:rowOff>171450</xdr:rowOff>
        </xdr:to>
        <xdr:sp macro="" textlink="">
          <xdr:nvSpPr>
            <xdr:cNvPr id="772097" name="Button 1" hidden="1">
              <a:extLst>
                <a:ext uri="{63B3BB69-23CF-44E3-9099-C40C66FF867C}">
                  <a14:compatExt spid="_x0000_s772097"/>
                </a:ext>
                <a:ext uri="{FF2B5EF4-FFF2-40B4-BE49-F238E27FC236}">
                  <a16:creationId xmlns:a16="http://schemas.microsoft.com/office/drawing/2014/main" id="{00000000-0008-0000-0400-000001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72098" name="Button 2" hidden="1">
              <a:extLst>
                <a:ext uri="{63B3BB69-23CF-44E3-9099-C40C66FF867C}">
                  <a14:compatExt spid="_x0000_s772098"/>
                </a:ext>
                <a:ext uri="{FF2B5EF4-FFF2-40B4-BE49-F238E27FC236}">
                  <a16:creationId xmlns:a16="http://schemas.microsoft.com/office/drawing/2014/main" id="{00000000-0008-0000-0400-000002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304800</xdr:colOff>
      <xdr:row>0</xdr:row>
      <xdr:rowOff>0</xdr:rowOff>
    </xdr:from>
    <xdr:to>
      <xdr:col>18</xdr:col>
      <xdr:colOff>0</xdr:colOff>
      <xdr:row>2</xdr:row>
      <xdr:rowOff>99060</xdr:rowOff>
    </xdr:to>
    <xdr:pic>
      <xdr:nvPicPr>
        <xdr:cNvPr id="772106" name="Kép 2">
          <a:extLst>
            <a:ext uri="{FF2B5EF4-FFF2-40B4-BE49-F238E27FC236}">
              <a16:creationId xmlns:a16="http://schemas.microsoft.com/office/drawing/2014/main" id="{00000000-0008-0000-0400-00000AC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410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69025" name="Button 1" hidden="1">
              <a:extLst>
                <a:ext uri="{63B3BB69-23CF-44E3-9099-C40C66FF867C}">
                  <a14:compatExt spid="_x0000_s769025"/>
                </a:ext>
                <a:ext uri="{FF2B5EF4-FFF2-40B4-BE49-F238E27FC236}">
                  <a16:creationId xmlns:a16="http://schemas.microsoft.com/office/drawing/2014/main" id="{00000000-0008-0000-0500-000001B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441960</xdr:colOff>
      <xdr:row>0</xdr:row>
      <xdr:rowOff>60960</xdr:rowOff>
    </xdr:from>
    <xdr:to>
      <xdr:col>15</xdr:col>
      <xdr:colOff>335280</xdr:colOff>
      <xdr:row>2</xdr:row>
      <xdr:rowOff>152400</xdr:rowOff>
    </xdr:to>
    <xdr:pic>
      <xdr:nvPicPr>
        <xdr:cNvPr id="769043" name="Kép 2">
          <a:extLst>
            <a:ext uri="{FF2B5EF4-FFF2-40B4-BE49-F238E27FC236}">
              <a16:creationId xmlns:a16="http://schemas.microsoft.com/office/drawing/2014/main" id="{00000000-0008-0000-0500-000013BC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60960"/>
          <a:ext cx="6858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1</xdr:row>
          <xdr:rowOff>171450</xdr:rowOff>
        </xdr:to>
        <xdr:sp macro="" textlink="">
          <xdr:nvSpPr>
            <xdr:cNvPr id="770049" name="Button 1" hidden="1">
              <a:extLst>
                <a:ext uri="{63B3BB69-23CF-44E3-9099-C40C66FF867C}">
                  <a14:compatExt spid="_x0000_s770049"/>
                </a:ext>
                <a:ext uri="{FF2B5EF4-FFF2-40B4-BE49-F238E27FC236}">
                  <a16:creationId xmlns:a16="http://schemas.microsoft.com/office/drawing/2014/main" id="{00000000-0008-0000-0600-000001C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70050" name="Button 2" hidden="1">
              <a:extLst>
                <a:ext uri="{63B3BB69-23CF-44E3-9099-C40C66FF867C}">
                  <a14:compatExt spid="_x0000_s770050"/>
                </a:ext>
                <a:ext uri="{FF2B5EF4-FFF2-40B4-BE49-F238E27FC236}">
                  <a16:creationId xmlns:a16="http://schemas.microsoft.com/office/drawing/2014/main" id="{00000000-0008-0000-0600-000002C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266700</xdr:colOff>
      <xdr:row>0</xdr:row>
      <xdr:rowOff>0</xdr:rowOff>
    </xdr:from>
    <xdr:to>
      <xdr:col>18</xdr:col>
      <xdr:colOff>0</xdr:colOff>
      <xdr:row>2</xdr:row>
      <xdr:rowOff>106680</xdr:rowOff>
    </xdr:to>
    <xdr:pic>
      <xdr:nvPicPr>
        <xdr:cNvPr id="770067" name="Kép 2">
          <a:extLst>
            <a:ext uri="{FF2B5EF4-FFF2-40B4-BE49-F238E27FC236}">
              <a16:creationId xmlns:a16="http://schemas.microsoft.com/office/drawing/2014/main" id="{00000000-0008-0000-0600-000013C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0"/>
          <a:ext cx="5791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1</xdr:row>
          <xdr:rowOff>171450</xdr:rowOff>
        </xdr:to>
        <xdr:sp macro="" textlink="">
          <xdr:nvSpPr>
            <xdr:cNvPr id="775169" name="Button 1" hidden="1">
              <a:extLst>
                <a:ext uri="{63B3BB69-23CF-44E3-9099-C40C66FF867C}">
                  <a14:compatExt spid="_x0000_s775169"/>
                </a:ext>
                <a:ext uri="{FF2B5EF4-FFF2-40B4-BE49-F238E27FC236}">
                  <a16:creationId xmlns:a16="http://schemas.microsoft.com/office/drawing/2014/main" id="{00000000-0008-0000-0700-000001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75170" name="Button 2" hidden="1">
              <a:extLst>
                <a:ext uri="{63B3BB69-23CF-44E3-9099-C40C66FF867C}">
                  <a14:compatExt spid="_x0000_s775170"/>
                </a:ext>
                <a:ext uri="{FF2B5EF4-FFF2-40B4-BE49-F238E27FC236}">
                  <a16:creationId xmlns:a16="http://schemas.microsoft.com/office/drawing/2014/main" id="{00000000-0008-0000-0700-000002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304800</xdr:colOff>
      <xdr:row>0</xdr:row>
      <xdr:rowOff>0</xdr:rowOff>
    </xdr:from>
    <xdr:to>
      <xdr:col>18</xdr:col>
      <xdr:colOff>0</xdr:colOff>
      <xdr:row>2</xdr:row>
      <xdr:rowOff>99060</xdr:rowOff>
    </xdr:to>
    <xdr:pic>
      <xdr:nvPicPr>
        <xdr:cNvPr id="775177" name="Kép 2">
          <a:extLst>
            <a:ext uri="{FF2B5EF4-FFF2-40B4-BE49-F238E27FC236}">
              <a16:creationId xmlns:a16="http://schemas.microsoft.com/office/drawing/2014/main" id="{00000000-0008-0000-0700-000009D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410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8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381000</xdr:colOff>
      <xdr:row>0</xdr:row>
      <xdr:rowOff>7620</xdr:rowOff>
    </xdr:from>
    <xdr:to>
      <xdr:col>16</xdr:col>
      <xdr:colOff>464820</xdr:colOff>
      <xdr:row>1</xdr:row>
      <xdr:rowOff>144780</xdr:rowOff>
    </xdr:to>
    <xdr:pic>
      <xdr:nvPicPr>
        <xdr:cNvPr id="650333" name="Kép 2">
          <a:extLst>
            <a:ext uri="{FF2B5EF4-FFF2-40B4-BE49-F238E27FC236}">
              <a16:creationId xmlns:a16="http://schemas.microsoft.com/office/drawing/2014/main" id="{00000000-0008-0000-0800-00005DEC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0920" y="762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SZ/AppData/Local/Microsoft/Windows/INetCache/Content.Outlook/NO76047V/BP%20Csb%20L12,F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SZ/AppData/Local/Microsoft/Windows/INetCache/Content.Outlook/NO76047V/BPCSB%2024%20L16,%20F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SZ/AppData/Local/Microsoft/Windows/INetCache/Content.Outlook/NO76047V/BPCSB24%20F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alanos"/>
      <sheetName val="Birók"/>
      <sheetName val="F12 elő"/>
      <sheetName val="F12 csapat"/>
      <sheetName val="L12 elő"/>
      <sheetName val="1MD 8 (5)"/>
      <sheetName val="BP Csb L12,F12"/>
    </sheetNames>
    <definedNames>
      <definedName name="egyeni_fotabla_sorsolasi_ranglista"/>
      <definedName name="Jun_Hide_CU"/>
      <definedName name="Jun_Show_CU"/>
    </defined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alanos"/>
      <sheetName val="Birók"/>
      <sheetName val="L16 elő"/>
      <sheetName val="1E5"/>
      <sheetName val="F16 elő"/>
      <sheetName val="F16 csapat"/>
      <sheetName val="BPCSB 24 L16, F16"/>
    </sheetNames>
    <definedNames>
      <definedName name="egyeni_fotabla_sorsolasi_ranglista"/>
      <definedName name="Jun_Hide_CU"/>
      <definedName name="Jun_Show_CU"/>
    </defined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alanos"/>
      <sheetName val="Birók"/>
      <sheetName val="F18 csapat elő"/>
      <sheetName val="F18 csapat"/>
      <sheetName val="BPCSB24 F18"/>
    </sheetNames>
    <definedNames>
      <definedName name="egyeni_fotabla_sorsolasi_ranglista"/>
      <definedName name="Jun_Hide_CU"/>
      <definedName name="Jun_Show_CU"/>
    </defined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9.xml"/><Relationship Id="rId4" Type="http://schemas.openxmlformats.org/officeDocument/2006/relationships/ctrlProp" Target="../ctrlProps/ctrlProp1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3.xml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7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4.xml"/><Relationship Id="rId5" Type="http://schemas.openxmlformats.org/officeDocument/2006/relationships/comments" Target="../comments11.xml"/><Relationship Id="rId4" Type="http://schemas.openxmlformats.org/officeDocument/2006/relationships/ctrlProp" Target="../ctrlProps/ctrlProp1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9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5.xml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0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7.xml"/><Relationship Id="rId4" Type="http://schemas.openxmlformats.org/officeDocument/2006/relationships/comments" Target="../comments1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1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8.xml"/><Relationship Id="rId5" Type="http://schemas.openxmlformats.org/officeDocument/2006/relationships/comments" Target="../comments14.xml"/><Relationship Id="rId4" Type="http://schemas.openxmlformats.org/officeDocument/2006/relationships/ctrlProp" Target="../ctrlProps/ctrlProp2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5.xml"/><Relationship Id="rId4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5" Type="http://schemas.openxmlformats.org/officeDocument/2006/relationships/comments" Target="../comments2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5" Type="http://schemas.openxmlformats.org/officeDocument/2006/relationships/comments" Target="../comments3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5" Type="http://schemas.openxmlformats.org/officeDocument/2006/relationships/comments" Target="../comments5.xml"/><Relationship Id="rId4" Type="http://schemas.openxmlformats.org/officeDocument/2006/relationships/ctrlProp" Target="../ctrlProps/ctrlProp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Relationship Id="rId5" Type="http://schemas.openxmlformats.org/officeDocument/2006/relationships/comments" Target="../comments6.xml"/><Relationship Id="rId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7.xml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workbookViewId="0">
      <selection activeCell="C8" sqref="C8"/>
    </sheetView>
  </sheetViews>
  <sheetFormatPr defaultRowHeight="12.75" x14ac:dyDescent="0.2"/>
  <cols>
    <col min="1" max="4" width="19.140625" customWidth="1"/>
    <col min="5" max="5" width="19.140625" style="1" customWidth="1"/>
  </cols>
  <sheetData>
    <row r="1" spans="1:7" s="2" customFormat="1" ht="49.5" customHeight="1" thickBot="1" x14ac:dyDescent="0.25">
      <c r="A1" s="221" t="s">
        <v>79</v>
      </c>
      <c r="B1" s="3"/>
      <c r="C1" s="3"/>
      <c r="D1" s="222"/>
      <c r="E1" s="4"/>
      <c r="F1" s="5"/>
      <c r="G1" s="5"/>
    </row>
    <row r="2" spans="1:7" s="6" customFormat="1" ht="36.75" customHeight="1" thickBot="1" x14ac:dyDescent="0.25">
      <c r="A2" s="7" t="s">
        <v>18</v>
      </c>
      <c r="B2" s="8"/>
      <c r="C2" s="8"/>
      <c r="D2" s="8"/>
      <c r="E2" s="9"/>
      <c r="F2" s="10"/>
      <c r="G2" s="10"/>
    </row>
    <row r="3" spans="1:7" s="2" customFormat="1" ht="6" customHeight="1" thickBot="1" x14ac:dyDescent="0.25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25">
      <c r="A4" s="15" t="s">
        <v>19</v>
      </c>
      <c r="B4" s="16"/>
      <c r="C4" s="16"/>
      <c r="D4" s="16"/>
      <c r="E4" s="17"/>
      <c r="F4" s="5"/>
      <c r="G4" s="5"/>
    </row>
    <row r="5" spans="1:7" s="18" customFormat="1" ht="15" customHeight="1" x14ac:dyDescent="0.2">
      <c r="A5" s="249" t="s">
        <v>20</v>
      </c>
      <c r="B5" s="21"/>
      <c r="C5" s="21"/>
      <c r="D5" s="21"/>
      <c r="E5" s="318"/>
      <c r="F5" s="22"/>
      <c r="G5" s="23"/>
    </row>
    <row r="6" spans="1:7" s="2" customFormat="1" ht="26.25" x14ac:dyDescent="0.2">
      <c r="A6" s="343" t="s">
        <v>87</v>
      </c>
      <c r="B6" s="319"/>
      <c r="C6" s="24"/>
      <c r="D6" s="25"/>
      <c r="E6" s="26"/>
      <c r="F6" s="5"/>
      <c r="G6" s="5"/>
    </row>
    <row r="7" spans="1:7" s="18" customFormat="1" ht="15" customHeight="1" x14ac:dyDescent="0.2">
      <c r="A7" s="250" t="s">
        <v>80</v>
      </c>
      <c r="B7" s="250" t="s">
        <v>81</v>
      </c>
      <c r="C7" s="250" t="s">
        <v>82</v>
      </c>
      <c r="D7" s="250" t="s">
        <v>83</v>
      </c>
      <c r="E7" s="250" t="s">
        <v>84</v>
      </c>
      <c r="F7" s="22"/>
      <c r="G7" s="23"/>
    </row>
    <row r="8" spans="1:7" s="2" customFormat="1" ht="16.5" customHeight="1" x14ac:dyDescent="0.2">
      <c r="A8" s="282" t="s">
        <v>97</v>
      </c>
      <c r="B8" s="282" t="s">
        <v>98</v>
      </c>
      <c r="C8" s="282" t="s">
        <v>88</v>
      </c>
      <c r="D8" s="282"/>
      <c r="E8" s="282"/>
      <c r="F8" s="5"/>
      <c r="G8" s="5"/>
    </row>
    <row r="9" spans="1:7" s="2" customFormat="1" ht="15" customHeight="1" x14ac:dyDescent="0.2">
      <c r="A9" s="249" t="s">
        <v>21</v>
      </c>
      <c r="B9" s="21"/>
      <c r="C9" s="250" t="s">
        <v>22</v>
      </c>
      <c r="D9" s="250"/>
      <c r="E9" s="251" t="s">
        <v>23</v>
      </c>
      <c r="F9" s="5"/>
      <c r="G9" s="5"/>
    </row>
    <row r="10" spans="1:7" s="2" customFormat="1" x14ac:dyDescent="0.2">
      <c r="A10" s="29" t="s">
        <v>96</v>
      </c>
      <c r="B10" s="30"/>
      <c r="C10" s="31" t="s">
        <v>89</v>
      </c>
      <c r="D10" s="250" t="s">
        <v>63</v>
      </c>
      <c r="E10" s="313" t="s">
        <v>86</v>
      </c>
      <c r="F10" s="5"/>
      <c r="G10" s="5"/>
    </row>
    <row r="11" spans="1:7" x14ac:dyDescent="0.2">
      <c r="A11" s="20"/>
      <c r="B11" s="21"/>
      <c r="C11" s="274" t="s">
        <v>62</v>
      </c>
      <c r="D11" s="274" t="s">
        <v>76</v>
      </c>
      <c r="E11" s="274" t="s">
        <v>77</v>
      </c>
      <c r="F11" s="33"/>
      <c r="G11" s="33"/>
    </row>
    <row r="12" spans="1:7" s="2" customFormat="1" x14ac:dyDescent="0.2">
      <c r="A12" s="223"/>
      <c r="B12" s="5"/>
      <c r="C12" s="283"/>
      <c r="D12" s="283"/>
      <c r="E12" s="283" t="s">
        <v>90</v>
      </c>
      <c r="F12" s="5"/>
      <c r="G12" s="5"/>
    </row>
    <row r="13" spans="1:7" ht="7.5" customHeight="1" x14ac:dyDescent="0.2">
      <c r="A13" s="33"/>
      <c r="B13" s="33"/>
      <c r="C13" s="33"/>
      <c r="D13" s="33"/>
      <c r="E13" s="37"/>
      <c r="F13" s="33"/>
      <c r="G13" s="33"/>
    </row>
    <row r="14" spans="1:7" ht="112.5" customHeight="1" x14ac:dyDescent="0.2">
      <c r="A14" s="33"/>
      <c r="B14" s="33"/>
      <c r="C14" s="33"/>
      <c r="D14" s="33"/>
      <c r="E14" s="37"/>
      <c r="F14" s="33"/>
      <c r="G14" s="33"/>
    </row>
    <row r="15" spans="1:7" ht="18.75" customHeight="1" x14ac:dyDescent="0.2">
      <c r="A15" s="32"/>
      <c r="B15" s="32"/>
      <c r="C15" s="32"/>
      <c r="D15" s="32"/>
      <c r="E15" s="37"/>
      <c r="F15" s="33"/>
      <c r="G15" s="33"/>
    </row>
    <row r="16" spans="1:7" ht="17.25" customHeight="1" x14ac:dyDescent="0.2">
      <c r="A16" s="32"/>
      <c r="B16" s="32"/>
      <c r="C16" s="32"/>
      <c r="D16" s="32"/>
      <c r="E16" s="32"/>
      <c r="F16" s="33"/>
      <c r="G16" s="33"/>
    </row>
    <row r="17" spans="1:7" ht="12.75" customHeight="1" x14ac:dyDescent="0.2">
      <c r="A17" s="38"/>
      <c r="B17" s="310"/>
      <c r="C17" s="224"/>
      <c r="D17" s="39"/>
      <c r="E17" s="37"/>
      <c r="F17" s="33"/>
      <c r="G17" s="33"/>
    </row>
    <row r="18" spans="1:7" x14ac:dyDescent="0.2">
      <c r="A18" s="33"/>
      <c r="B18" s="33"/>
      <c r="C18" s="33"/>
      <c r="D18" s="33"/>
      <c r="E18" s="37"/>
      <c r="F18" s="33"/>
      <c r="G18" s="33"/>
    </row>
  </sheetData>
  <phoneticPr fontId="60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8">
    <tabColor rgb="FF00B0F0"/>
    <pageSetUpPr fitToPage="1"/>
  </sheetPr>
  <dimension ref="A1:AK57"/>
  <sheetViews>
    <sheetView showGridLines="0" showZeros="0" workbookViewId="0">
      <selection activeCell="W24" sqref="W24"/>
    </sheetView>
  </sheetViews>
  <sheetFormatPr defaultRowHeight="12.75" x14ac:dyDescent="0.2"/>
  <cols>
    <col min="1" max="2" width="3.28515625" customWidth="1"/>
    <col min="3" max="3" width="4.7109375" customWidth="1"/>
    <col min="4" max="4" width="6.710937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5" customWidth="1"/>
    <col min="11" max="11" width="10.7109375" customWidth="1"/>
    <col min="12" max="12" width="1.7109375" style="115" customWidth="1"/>
    <col min="13" max="13" width="10.7109375" customWidth="1"/>
    <col min="14" max="14" width="1.7109375" style="116" customWidth="1"/>
    <col min="15" max="15" width="10.7109375" customWidth="1"/>
    <col min="16" max="16" width="1.7109375" style="115" customWidth="1"/>
    <col min="17" max="17" width="10.7109375" customWidth="1"/>
    <col min="18" max="18" width="1.7109375" style="116" customWidth="1"/>
    <col min="19" max="19" width="9.140625" hidden="1" customWidth="1"/>
    <col min="20" max="20" width="8.7109375" customWidth="1"/>
    <col min="21" max="21" width="9.140625" hidden="1" customWidth="1"/>
    <col min="25" max="34" width="9.140625" hidden="1" customWidth="1"/>
    <col min="35" max="37" width="9.140625" customWidth="1"/>
  </cols>
  <sheetData>
    <row r="1" spans="1:37" s="117" customFormat="1" ht="21.75" customHeight="1" x14ac:dyDescent="0.2">
      <c r="A1" s="87" t="str">
        <f>Altalanos!$A$6</f>
        <v>Budapest Csapatbajnokság</v>
      </c>
      <c r="B1" s="87"/>
      <c r="C1" s="118"/>
      <c r="D1" s="118"/>
      <c r="E1" s="118"/>
      <c r="F1" s="118"/>
      <c r="G1" s="118"/>
      <c r="H1" s="87"/>
      <c r="I1" s="227"/>
      <c r="J1" s="119"/>
      <c r="K1" s="254" t="s">
        <v>52</v>
      </c>
      <c r="L1" s="106"/>
      <c r="M1" s="88"/>
      <c r="N1" s="119"/>
      <c r="O1" s="119" t="s">
        <v>3</v>
      </c>
      <c r="P1" s="119"/>
      <c r="Q1" s="118"/>
      <c r="R1" s="119"/>
      <c r="Y1" s="301"/>
      <c r="Z1" s="301"/>
      <c r="AA1" s="301"/>
      <c r="AB1" s="315" t="e">
        <f>IF($Y$5=1,CONCATENATE(VLOOKUP($Y$3,$AA$2:$AH$14,2)),CONCATENATE(VLOOKUP($Y$3,$AA$16:$AH$25,2)))</f>
        <v>#N/A</v>
      </c>
      <c r="AC1" s="315" t="e">
        <f>IF($Y$5=1,CONCATENATE(VLOOKUP($Y$3,$AA$2:$AH$14,3)),CONCATENATE(VLOOKUP($Y$3,$AA$16:$AH$25,3)))</f>
        <v>#N/A</v>
      </c>
      <c r="AD1" s="315" t="e">
        <f>IF($Y$5=1,CONCATENATE(VLOOKUP($Y$3,$AA$2:$AH$14,4)),CONCATENATE(VLOOKUP($Y$3,$AA$16:$AH$25,4)))</f>
        <v>#N/A</v>
      </c>
      <c r="AE1" s="315" t="e">
        <f>IF($Y$5=1,CONCATENATE(VLOOKUP($Y$3,$AA$2:$AH$14,5)),CONCATENATE(VLOOKUP($Y$3,$AA$16:$AH$25,5)))</f>
        <v>#N/A</v>
      </c>
      <c r="AF1" s="315" t="e">
        <f>IF($Y$5=1,CONCATENATE(VLOOKUP($Y$3,$AA$2:$AH$14,6)),CONCATENATE(VLOOKUP($Y$3,$AA$16:$AH$25,6)))</f>
        <v>#N/A</v>
      </c>
      <c r="AG1" s="315" t="e">
        <f>IF($Y$5=1,CONCATENATE(VLOOKUP($Y$3,$AA$2:$AH$14,7)),CONCATENATE(VLOOKUP($Y$3,$AA$16:$AH$25,7)))</f>
        <v>#N/A</v>
      </c>
      <c r="AH1" s="315" t="e">
        <f>IF($Y$5=1,CONCATENATE(VLOOKUP($Y$3,$AA$2:$AH$14,8)),CONCATENATE(VLOOKUP($Y$3,$AA$16:$AH$25,8)))</f>
        <v>#N/A</v>
      </c>
    </row>
    <row r="2" spans="1:37" s="98" customFormat="1" x14ac:dyDescent="0.2">
      <c r="A2" s="281" t="s">
        <v>51</v>
      </c>
      <c r="B2" s="89"/>
      <c r="C2" s="89"/>
      <c r="D2" s="89"/>
      <c r="E2" s="275" t="s">
        <v>97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12"/>
      <c r="Z2" s="311"/>
      <c r="AA2" s="316" t="s">
        <v>64</v>
      </c>
      <c r="AB2" s="317">
        <v>300</v>
      </c>
      <c r="AC2" s="317">
        <v>250</v>
      </c>
      <c r="AD2" s="317">
        <v>200</v>
      </c>
      <c r="AE2" s="317">
        <v>150</v>
      </c>
      <c r="AF2" s="317">
        <v>120</v>
      </c>
      <c r="AG2" s="317">
        <v>90</v>
      </c>
      <c r="AH2" s="317">
        <v>40</v>
      </c>
      <c r="AI2"/>
      <c r="AJ2"/>
      <c r="AK2"/>
    </row>
    <row r="3" spans="1:37" s="19" customFormat="1" ht="11.25" customHeight="1" x14ac:dyDescent="0.2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11" t="str">
        <f>IF(K4="OB","A",IF(K4="IX","W",IF(K4="","",K4)))</f>
        <v/>
      </c>
      <c r="Z3" s="311"/>
      <c r="AA3" s="316" t="s">
        <v>65</v>
      </c>
      <c r="AB3" s="317">
        <v>280</v>
      </c>
      <c r="AC3" s="317">
        <v>230</v>
      </c>
      <c r="AD3" s="317">
        <v>180</v>
      </c>
      <c r="AE3" s="317">
        <v>140</v>
      </c>
      <c r="AF3" s="317">
        <v>80</v>
      </c>
      <c r="AG3" s="317">
        <v>0</v>
      </c>
      <c r="AH3" s="317">
        <v>0</v>
      </c>
      <c r="AI3"/>
      <c r="AJ3"/>
      <c r="AK3"/>
    </row>
    <row r="4" spans="1:37" s="28" customFormat="1" ht="11.25" customHeight="1" thickBot="1" x14ac:dyDescent="0.25">
      <c r="A4" s="476" t="str">
        <f>Altalanos!$A$10</f>
        <v>2024.06.22-07.02.</v>
      </c>
      <c r="B4" s="476"/>
      <c r="C4" s="476"/>
      <c r="D4" s="248"/>
      <c r="E4" s="123"/>
      <c r="F4" s="123"/>
      <c r="G4" s="123" t="str">
        <f>Altalanos!$C$10</f>
        <v>Budapest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str">
        <f>Altalanos!$E$10</f>
        <v>Zuborné Pázmándy Katalin</v>
      </c>
      <c r="Y4" s="311"/>
      <c r="Z4" s="311"/>
      <c r="AA4" s="316" t="s">
        <v>66</v>
      </c>
      <c r="AB4" s="317">
        <v>250</v>
      </c>
      <c r="AC4" s="317">
        <v>200</v>
      </c>
      <c r="AD4" s="317">
        <v>150</v>
      </c>
      <c r="AE4" s="317">
        <v>120</v>
      </c>
      <c r="AF4" s="317">
        <v>90</v>
      </c>
      <c r="AG4" s="317">
        <v>60</v>
      </c>
      <c r="AH4" s="317">
        <v>25</v>
      </c>
      <c r="AI4"/>
      <c r="AJ4"/>
      <c r="AK4"/>
    </row>
    <row r="5" spans="1:37" s="19" customFormat="1" x14ac:dyDescent="0.2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11">
        <f>IF(OR(Altalanos!$A$8="F1",Altalanos!$A$8="F2",Altalanos!$A$8="N1",Altalanos!$A$8="N2"),1,2)</f>
        <v>2</v>
      </c>
      <c r="Z5" s="311"/>
      <c r="AA5" s="316" t="s">
        <v>67</v>
      </c>
      <c r="AB5" s="317">
        <v>200</v>
      </c>
      <c r="AC5" s="317">
        <v>150</v>
      </c>
      <c r="AD5" s="317">
        <v>120</v>
      </c>
      <c r="AE5" s="317">
        <v>90</v>
      </c>
      <c r="AF5" s="317">
        <v>60</v>
      </c>
      <c r="AG5" s="317">
        <v>40</v>
      </c>
      <c r="AH5" s="317">
        <v>15</v>
      </c>
      <c r="AI5"/>
      <c r="AJ5"/>
      <c r="AK5"/>
    </row>
    <row r="6" spans="1:37" s="345" customFormat="1" ht="11.1" customHeight="1" thickBot="1" x14ac:dyDescent="0.25">
      <c r="A6" s="344"/>
      <c r="B6" s="347"/>
      <c r="C6" s="347"/>
      <c r="D6" s="347"/>
      <c r="E6" s="347"/>
      <c r="F6" s="346" t="str">
        <f>IF(Y3="","",CONCATENATE(AH1," / ",VLOOKUP(Y3,AB1:AH1,5)," pont"))</f>
        <v/>
      </c>
      <c r="G6" s="348"/>
      <c r="H6" s="349"/>
      <c r="I6" s="348"/>
      <c r="J6" s="350"/>
      <c r="K6" s="347" t="str">
        <f>IF(Y3="","",CONCATENATE(VLOOKUP(Y3,AB1:AH1,4)," pont"))</f>
        <v/>
      </c>
      <c r="L6" s="350"/>
      <c r="M6" s="347" t="str">
        <f>IF(Y3="","",CONCATENATE(VLOOKUP(Y3,AB1:AH1,3)," pont"))</f>
        <v/>
      </c>
      <c r="N6" s="350"/>
      <c r="O6" s="347" t="str">
        <f>IF(Y3="","",CONCATENATE(VLOOKUP(Y3,AB1:AH1,2)," pont"))</f>
        <v/>
      </c>
      <c r="P6" s="350"/>
      <c r="Q6" s="347" t="str">
        <f>IF(Y3="","",CONCATENATE(VLOOKUP(Y3,AB1:AH1,1)," pont"))</f>
        <v/>
      </c>
      <c r="R6" s="35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354"/>
      <c r="AJ6" s="354"/>
      <c r="AK6" s="354"/>
    </row>
    <row r="7" spans="1:37" s="34" customFormat="1" ht="12.95" customHeight="1" x14ac:dyDescent="0.2">
      <c r="A7" s="132">
        <v>1</v>
      </c>
      <c r="B7" s="236">
        <f>IF($E7="","",VLOOKUP($E7,'F14 elő'!$A$7:$O$23,14))</f>
        <v>0</v>
      </c>
      <c r="C7" s="260">
        <f>IF($E7="","",VLOOKUP($E7,'F14 elő'!$A$7:$O$23,15))</f>
        <v>0</v>
      </c>
      <c r="D7" s="260">
        <f>IF($E7="","",VLOOKUP($E7,'F14 elő'!$A$7:$O$23,5))</f>
        <v>0</v>
      </c>
      <c r="E7" s="133">
        <v>1</v>
      </c>
      <c r="F7" s="134" t="str">
        <f>UPPER(IF($E7="","",VLOOKUP($E7,'F14 elő'!$A$7:$O$23,2)))</f>
        <v>TENISZ MŰHELY</v>
      </c>
      <c r="G7" s="134">
        <f>IF($E7="","",VLOOKUP($E7,'F14 elő'!$A$7:$O$23,3))</f>
        <v>0</v>
      </c>
      <c r="H7" s="134"/>
      <c r="I7" s="134">
        <f>IF($E7="","",VLOOKUP($E7,'F14 elő'!$A$7:$O$23,4))</f>
        <v>0</v>
      </c>
      <c r="J7" s="136"/>
      <c r="K7" s="135"/>
      <c r="L7" s="135"/>
      <c r="M7" s="135"/>
      <c r="N7" s="135"/>
      <c r="O7" s="138"/>
      <c r="P7" s="139"/>
      <c r="Q7" s="140"/>
      <c r="R7" s="141"/>
      <c r="S7" s="142"/>
      <c r="U7" s="143" t="str">
        <f>Birók!P21</f>
        <v>Bíró</v>
      </c>
      <c r="Y7" s="311"/>
      <c r="Z7" s="311"/>
      <c r="AA7" s="316" t="s">
        <v>69</v>
      </c>
      <c r="AB7" s="317">
        <v>120</v>
      </c>
      <c r="AC7" s="317">
        <v>90</v>
      </c>
      <c r="AD7" s="317">
        <v>60</v>
      </c>
      <c r="AE7" s="317">
        <v>40</v>
      </c>
      <c r="AF7" s="317">
        <v>25</v>
      </c>
      <c r="AG7" s="317">
        <v>10</v>
      </c>
      <c r="AH7" s="317">
        <v>5</v>
      </c>
      <c r="AI7"/>
      <c r="AJ7"/>
      <c r="AK7"/>
    </row>
    <row r="8" spans="1:37" s="34" customFormat="1" ht="12.95" customHeight="1" x14ac:dyDescent="0.2">
      <c r="A8" s="144"/>
      <c r="B8" s="273"/>
      <c r="C8" s="269"/>
      <c r="D8" s="269"/>
      <c r="E8" s="145"/>
      <c r="F8" s="146"/>
      <c r="G8" s="146"/>
      <c r="H8" s="147"/>
      <c r="I8" s="333" t="s">
        <v>0</v>
      </c>
      <c r="J8" s="149" t="s">
        <v>94</v>
      </c>
      <c r="K8" s="150" t="str">
        <f>UPPER(IF(OR(J8="a",J8="as"),F7,IF(OR(J8="b",J8="bs"),F9,)))</f>
        <v>TENISZ MŰHELY</v>
      </c>
      <c r="L8" s="150"/>
      <c r="M8" s="135"/>
      <c r="N8" s="135"/>
      <c r="O8" s="138"/>
      <c r="P8" s="139"/>
      <c r="Q8" s="140"/>
      <c r="R8" s="141"/>
      <c r="S8" s="142"/>
      <c r="U8" s="151" t="str">
        <f>Birók!P22</f>
        <v xml:space="preserve"> </v>
      </c>
      <c r="Y8" s="311"/>
      <c r="Z8" s="311"/>
      <c r="AA8" s="316" t="s">
        <v>70</v>
      </c>
      <c r="AB8" s="317">
        <v>90</v>
      </c>
      <c r="AC8" s="317">
        <v>60</v>
      </c>
      <c r="AD8" s="317">
        <v>40</v>
      </c>
      <c r="AE8" s="317">
        <v>25</v>
      </c>
      <c r="AF8" s="317">
        <v>10</v>
      </c>
      <c r="AG8" s="317">
        <v>5</v>
      </c>
      <c r="AH8" s="317">
        <v>2</v>
      </c>
      <c r="AI8"/>
      <c r="AJ8"/>
      <c r="AK8"/>
    </row>
    <row r="9" spans="1:37" s="34" customFormat="1" ht="12.95" customHeight="1" x14ac:dyDescent="0.2">
      <c r="A9" s="144">
        <v>2</v>
      </c>
      <c r="B9" s="236" t="str">
        <f>IF($E9="","",VLOOKUP($E9,'F14 elő'!$A$7:$O$23,14))</f>
        <v/>
      </c>
      <c r="C9" s="260" t="str">
        <f>IF($E9="","",VLOOKUP($E9,'F14 elő'!$A$7:$O$23,15))</f>
        <v/>
      </c>
      <c r="D9" s="260" t="str">
        <f>IF($E9="","",VLOOKUP($E9,'F14 elő'!$A$7:$O$23,5))</f>
        <v/>
      </c>
      <c r="E9" s="133"/>
      <c r="F9" s="152" t="s">
        <v>93</v>
      </c>
      <c r="G9" s="152" t="str">
        <f>IF($E9="","",VLOOKUP($E9,'F14 elő'!$A$7:$O$23,3))</f>
        <v/>
      </c>
      <c r="H9" s="152"/>
      <c r="I9" s="134" t="str">
        <f>IF($E9="","",VLOOKUP($E9,'F14 elő'!$A$7:$O$23,4))</f>
        <v/>
      </c>
      <c r="J9" s="153"/>
      <c r="K9" s="135"/>
      <c r="L9" s="154"/>
      <c r="M9" s="135"/>
      <c r="N9" s="135"/>
      <c r="O9" s="138"/>
      <c r="P9" s="139"/>
      <c r="Q9" s="140"/>
      <c r="R9" s="141"/>
      <c r="S9" s="142"/>
      <c r="U9" s="151" t="str">
        <f>Birók!P23</f>
        <v xml:space="preserve"> </v>
      </c>
      <c r="Y9" s="311"/>
      <c r="Z9" s="311"/>
      <c r="AA9" s="316" t="s">
        <v>71</v>
      </c>
      <c r="AB9" s="317">
        <v>60</v>
      </c>
      <c r="AC9" s="317">
        <v>40</v>
      </c>
      <c r="AD9" s="317">
        <v>25</v>
      </c>
      <c r="AE9" s="317">
        <v>10</v>
      </c>
      <c r="AF9" s="317">
        <v>5</v>
      </c>
      <c r="AG9" s="317">
        <v>2</v>
      </c>
      <c r="AH9" s="317">
        <v>1</v>
      </c>
      <c r="AI9"/>
      <c r="AJ9"/>
      <c r="AK9"/>
    </row>
    <row r="10" spans="1:37" s="34" customFormat="1" ht="12.95" customHeight="1" x14ac:dyDescent="0.2">
      <c r="A10" s="144"/>
      <c r="B10" s="273"/>
      <c r="C10" s="269"/>
      <c r="D10" s="269"/>
      <c r="E10" s="155"/>
      <c r="F10" s="146"/>
      <c r="G10" s="146"/>
      <c r="H10" s="147"/>
      <c r="I10" s="135"/>
      <c r="J10" s="156"/>
      <c r="K10" s="148" t="s">
        <v>0</v>
      </c>
      <c r="L10" s="157"/>
      <c r="M10" s="150" t="s">
        <v>99</v>
      </c>
      <c r="N10" s="158"/>
      <c r="O10" s="159"/>
      <c r="P10" s="159"/>
      <c r="Q10" s="140"/>
      <c r="R10" s="141"/>
      <c r="S10" s="142"/>
      <c r="U10" s="151" t="str">
        <f>Birók!P24</f>
        <v xml:space="preserve"> </v>
      </c>
      <c r="Y10" s="311"/>
      <c r="Z10" s="311"/>
      <c r="AA10" s="316" t="s">
        <v>72</v>
      </c>
      <c r="AB10" s="317">
        <v>40</v>
      </c>
      <c r="AC10" s="317">
        <v>25</v>
      </c>
      <c r="AD10" s="317">
        <v>15</v>
      </c>
      <c r="AE10" s="317">
        <v>7</v>
      </c>
      <c r="AF10" s="317">
        <v>4</v>
      </c>
      <c r="AG10" s="317">
        <v>1</v>
      </c>
      <c r="AH10" s="317">
        <v>0</v>
      </c>
      <c r="AI10"/>
      <c r="AJ10"/>
      <c r="AK10"/>
    </row>
    <row r="11" spans="1:37" s="34" customFormat="1" ht="12.95" customHeight="1" x14ac:dyDescent="0.2">
      <c r="A11" s="144">
        <v>3</v>
      </c>
      <c r="B11" s="236">
        <f>IF($E11="","",VLOOKUP($E11,'F14 elő'!$A$7:$O$23,14))</f>
        <v>0</v>
      </c>
      <c r="C11" s="260">
        <f>IF($E11="","",VLOOKUP($E11,'F14 elő'!$A$7:$O$23,15))</f>
        <v>0</v>
      </c>
      <c r="D11" s="260">
        <f>IF($E11="","",VLOOKUP($E11,'F14 elő'!$A$7:$O$23,5))</f>
        <v>0</v>
      </c>
      <c r="E11" s="133">
        <v>8</v>
      </c>
      <c r="F11" s="152" t="str">
        <f>UPPER(IF($E11="","",VLOOKUP($E11,'F14 elő'!$A$7:$O$23,2)))</f>
        <v>VASAS SC</v>
      </c>
      <c r="G11" s="152">
        <f>IF($E11="","",VLOOKUP($E11,'F14 elő'!$A$7:$O$23,3))</f>
        <v>0</v>
      </c>
      <c r="H11" s="152"/>
      <c r="I11" s="152">
        <f>IF($E11="","",VLOOKUP($E11,'F14 elő'!$A$7:$O$23,4))</f>
        <v>0</v>
      </c>
      <c r="J11" s="136"/>
      <c r="K11" s="135"/>
      <c r="L11" s="160"/>
      <c r="M11" s="135" t="s">
        <v>150</v>
      </c>
      <c r="N11" s="161"/>
      <c r="O11" s="159"/>
      <c r="P11" s="159"/>
      <c r="Q11" s="140"/>
      <c r="R11" s="141"/>
      <c r="S11" s="142"/>
      <c r="U11" s="151" t="str">
        <f>Birók!P25</f>
        <v xml:space="preserve"> </v>
      </c>
      <c r="Y11" s="311"/>
      <c r="Z11" s="311"/>
      <c r="AA11" s="316" t="s">
        <v>73</v>
      </c>
      <c r="AB11" s="317">
        <v>25</v>
      </c>
      <c r="AC11" s="317">
        <v>15</v>
      </c>
      <c r="AD11" s="317">
        <v>10</v>
      </c>
      <c r="AE11" s="317">
        <v>6</v>
      </c>
      <c r="AF11" s="317">
        <v>3</v>
      </c>
      <c r="AG11" s="317">
        <v>1</v>
      </c>
      <c r="AH11" s="317">
        <v>0</v>
      </c>
      <c r="AI11"/>
      <c r="AJ11"/>
      <c r="AK11"/>
    </row>
    <row r="12" spans="1:37" s="34" customFormat="1" ht="12.95" customHeight="1" x14ac:dyDescent="0.2">
      <c r="A12" s="144"/>
      <c r="B12" s="273"/>
      <c r="C12" s="269"/>
      <c r="D12" s="269"/>
      <c r="E12" s="155"/>
      <c r="F12" s="146"/>
      <c r="G12" s="146"/>
      <c r="H12" s="147"/>
      <c r="I12" s="333" t="s">
        <v>0</v>
      </c>
      <c r="J12" s="149"/>
      <c r="K12" s="150" t="s">
        <v>110</v>
      </c>
      <c r="L12" s="162"/>
      <c r="M12" s="135"/>
      <c r="N12" s="161"/>
      <c r="O12" s="159"/>
      <c r="P12" s="159"/>
      <c r="Q12" s="140"/>
      <c r="R12" s="141"/>
      <c r="S12" s="142"/>
      <c r="U12" s="151" t="str">
        <f>Birók!P26</f>
        <v xml:space="preserve"> </v>
      </c>
      <c r="Y12" s="311"/>
      <c r="Z12" s="311"/>
      <c r="AA12" s="316" t="s">
        <v>78</v>
      </c>
      <c r="AB12" s="317">
        <v>15</v>
      </c>
      <c r="AC12" s="317">
        <v>10</v>
      </c>
      <c r="AD12" s="317">
        <v>6</v>
      </c>
      <c r="AE12" s="317">
        <v>3</v>
      </c>
      <c r="AF12" s="317">
        <v>1</v>
      </c>
      <c r="AG12" s="317">
        <v>0</v>
      </c>
      <c r="AH12" s="317">
        <v>0</v>
      </c>
      <c r="AI12"/>
      <c r="AJ12"/>
      <c r="AK12"/>
    </row>
    <row r="13" spans="1:37" s="34" customFormat="1" ht="12.95" customHeight="1" x14ac:dyDescent="0.2">
      <c r="A13" s="144">
        <v>4</v>
      </c>
      <c r="B13" s="236">
        <f>IF($E13="","",VLOOKUP($E13,'F14 elő'!$A$7:$O$23,14))</f>
        <v>0</v>
      </c>
      <c r="C13" s="260">
        <f>IF($E13="","",VLOOKUP($E13,'F14 elő'!$A$7:$O$23,15))</f>
        <v>0</v>
      </c>
      <c r="D13" s="260">
        <f>IF($E13="","",VLOOKUP($E13,'F14 elő'!$A$7:$O$23,5))</f>
        <v>0</v>
      </c>
      <c r="E13" s="133">
        <v>10</v>
      </c>
      <c r="F13" s="152" t="str">
        <f>UPPER(IF($E13="","",VLOOKUP($E13,'F14 elő'!$A$7:$O$23,2)))</f>
        <v>FORTUNA SE</v>
      </c>
      <c r="G13" s="152">
        <f>IF($E13="","",VLOOKUP($E13,'F14 elő'!$A$7:$O$23,3))</f>
        <v>0</v>
      </c>
      <c r="H13" s="152"/>
      <c r="I13" s="152">
        <f>IF($E13="","",VLOOKUP($E13,'F14 elő'!$A$7:$O$23,4))</f>
        <v>0</v>
      </c>
      <c r="J13" s="163"/>
      <c r="K13" s="159" t="s">
        <v>142</v>
      </c>
      <c r="L13" s="135"/>
      <c r="M13" s="135"/>
      <c r="N13" s="161"/>
      <c r="O13" s="159"/>
      <c r="P13" s="159"/>
      <c r="Q13" s="140"/>
      <c r="R13" s="141"/>
      <c r="S13" s="142"/>
      <c r="U13" s="151" t="str">
        <f>Birók!P27</f>
        <v xml:space="preserve"> </v>
      </c>
      <c r="Y13" s="311"/>
      <c r="Z13" s="311"/>
      <c r="AA13" s="316" t="s">
        <v>74</v>
      </c>
      <c r="AB13" s="317">
        <v>10</v>
      </c>
      <c r="AC13" s="317">
        <v>6</v>
      </c>
      <c r="AD13" s="317">
        <v>3</v>
      </c>
      <c r="AE13" s="317">
        <v>1</v>
      </c>
      <c r="AF13" s="317">
        <v>0</v>
      </c>
      <c r="AG13" s="317">
        <v>0</v>
      </c>
      <c r="AH13" s="317">
        <v>0</v>
      </c>
      <c r="AI13"/>
      <c r="AJ13"/>
      <c r="AK13"/>
    </row>
    <row r="14" spans="1:37" s="34" customFormat="1" ht="12.95" customHeight="1" x14ac:dyDescent="0.2">
      <c r="A14" s="144"/>
      <c r="B14" s="273"/>
      <c r="C14" s="269"/>
      <c r="D14" s="269"/>
      <c r="E14" s="155"/>
      <c r="F14" s="135"/>
      <c r="G14" s="135"/>
      <c r="H14" s="65"/>
      <c r="I14" s="164"/>
      <c r="J14" s="156"/>
      <c r="K14" s="135"/>
      <c r="L14" s="135"/>
      <c r="M14" s="148" t="s">
        <v>0</v>
      </c>
      <c r="N14" s="157"/>
      <c r="O14" s="150" t="s">
        <v>99</v>
      </c>
      <c r="P14" s="158"/>
      <c r="Q14" s="140"/>
      <c r="R14" s="141"/>
      <c r="S14" s="142"/>
      <c r="U14" s="151" t="str">
        <f>Birók!P28</f>
        <v xml:space="preserve"> </v>
      </c>
      <c r="Y14" s="311"/>
      <c r="Z14" s="311"/>
      <c r="AA14" s="316" t="s">
        <v>75</v>
      </c>
      <c r="AB14" s="317">
        <v>3</v>
      </c>
      <c r="AC14" s="317">
        <v>2</v>
      </c>
      <c r="AD14" s="317">
        <v>1</v>
      </c>
      <c r="AE14" s="317">
        <v>0</v>
      </c>
      <c r="AF14" s="317">
        <v>0</v>
      </c>
      <c r="AG14" s="317">
        <v>0</v>
      </c>
      <c r="AH14" s="317">
        <v>0</v>
      </c>
      <c r="AI14"/>
      <c r="AJ14"/>
      <c r="AK14"/>
    </row>
    <row r="15" spans="1:37" s="34" customFormat="1" ht="12.95" customHeight="1" x14ac:dyDescent="0.2">
      <c r="A15" s="132">
        <v>5</v>
      </c>
      <c r="B15" s="236">
        <f>IF($E15="","",VLOOKUP($E15,'F14 elő'!$A$7:$O$23,14))</f>
        <v>0</v>
      </c>
      <c r="C15" s="260">
        <f>IF($E15="","",VLOOKUP($E15,'F14 elő'!$A$7:$O$23,15))</f>
        <v>0</v>
      </c>
      <c r="D15" s="260">
        <f>IF($E15="","",VLOOKUP($E15,'F14 elő'!$A$7:$O$23,5))</f>
        <v>0</v>
      </c>
      <c r="E15" s="133">
        <v>3</v>
      </c>
      <c r="F15" s="134" t="str">
        <f>UPPER(IF($E15="","",VLOOKUP($E15,'F14 elő'!$A$7:$O$23,2)))</f>
        <v>PASARÉT TK</v>
      </c>
      <c r="G15" s="134">
        <f>IF($E15="","",VLOOKUP($E15,'F14 elő'!$A$7:$O$23,3))</f>
        <v>0</v>
      </c>
      <c r="H15" s="134"/>
      <c r="I15" s="134">
        <f>IF($E15="","",VLOOKUP($E15,'F14 elő'!$A$7:$O$23,4))</f>
        <v>0</v>
      </c>
      <c r="J15" s="165"/>
      <c r="K15" s="135"/>
      <c r="L15" s="135"/>
      <c r="M15" s="135"/>
      <c r="N15" s="161"/>
      <c r="O15" s="135" t="s">
        <v>150</v>
      </c>
      <c r="P15" s="161"/>
      <c r="Q15" s="140"/>
      <c r="R15" s="141"/>
      <c r="S15" s="142"/>
      <c r="U15" s="151" t="str">
        <f>Birók!P29</f>
        <v xml:space="preserve"> </v>
      </c>
      <c r="Y15" s="311"/>
      <c r="Z15" s="311"/>
      <c r="AA15" s="316"/>
      <c r="AB15" s="316"/>
      <c r="AC15" s="316"/>
      <c r="AD15" s="316"/>
      <c r="AE15" s="316"/>
      <c r="AF15" s="316"/>
      <c r="AG15" s="316"/>
      <c r="AH15" s="316"/>
      <c r="AI15"/>
      <c r="AJ15"/>
      <c r="AK15"/>
    </row>
    <row r="16" spans="1:37" s="34" customFormat="1" ht="12.95" customHeight="1" thickBot="1" x14ac:dyDescent="0.25">
      <c r="A16" s="144"/>
      <c r="B16" s="273"/>
      <c r="C16" s="269"/>
      <c r="D16" s="269"/>
      <c r="E16" s="155"/>
      <c r="F16" s="146"/>
      <c r="G16" s="146"/>
      <c r="H16" s="147"/>
      <c r="I16" s="333" t="s">
        <v>0</v>
      </c>
      <c r="J16" s="149" t="s">
        <v>94</v>
      </c>
      <c r="K16" s="150" t="str">
        <f>UPPER(IF(OR(J16="a",J16="as"),F15,IF(OR(J16="b",J16="bs"),F17,)))</f>
        <v>PASARÉT TK</v>
      </c>
      <c r="L16" s="150"/>
      <c r="M16" s="135"/>
      <c r="N16" s="161"/>
      <c r="O16" s="159"/>
      <c r="P16" s="161"/>
      <c r="Q16" s="140"/>
      <c r="R16" s="141"/>
      <c r="S16" s="142"/>
      <c r="U16" s="166" t="str">
        <f>Birók!P30</f>
        <v>Egyik sem</v>
      </c>
      <c r="Y16" s="311"/>
      <c r="Z16" s="311"/>
      <c r="AA16" s="316" t="s">
        <v>64</v>
      </c>
      <c r="AB16" s="317">
        <v>150</v>
      </c>
      <c r="AC16" s="317">
        <v>120</v>
      </c>
      <c r="AD16" s="317">
        <v>90</v>
      </c>
      <c r="AE16" s="317">
        <v>60</v>
      </c>
      <c r="AF16" s="317">
        <v>40</v>
      </c>
      <c r="AG16" s="317">
        <v>25</v>
      </c>
      <c r="AH16" s="317">
        <v>15</v>
      </c>
      <c r="AI16"/>
      <c r="AJ16"/>
      <c r="AK16"/>
    </row>
    <row r="17" spans="1:37" s="34" customFormat="1" ht="12.95" customHeight="1" x14ac:dyDescent="0.2">
      <c r="A17" s="144">
        <v>6</v>
      </c>
      <c r="B17" s="236" t="str">
        <f>IF($E17="","",VLOOKUP($E17,'F14 elő'!$A$7:$O$23,14))</f>
        <v/>
      </c>
      <c r="C17" s="260" t="str">
        <f>IF($E17="","",VLOOKUP($E17,'F14 elő'!$A$7:$O$23,15))</f>
        <v/>
      </c>
      <c r="D17" s="260" t="str">
        <f>IF($E17="","",VLOOKUP($E17,'F14 elő'!$A$7:$O$23,5))</f>
        <v/>
      </c>
      <c r="E17" s="133"/>
      <c r="F17" s="152" t="s">
        <v>93</v>
      </c>
      <c r="G17" s="152" t="str">
        <f>IF($E17="","",VLOOKUP($E17,'F14 elő'!$A$7:$O$23,3))</f>
        <v/>
      </c>
      <c r="H17" s="152"/>
      <c r="I17" s="152" t="str">
        <f>IF($E17="","",VLOOKUP($E17,'F14 elő'!$A$7:$O$23,4))</f>
        <v/>
      </c>
      <c r="J17" s="153"/>
      <c r="K17" s="135"/>
      <c r="L17" s="154"/>
      <c r="M17" s="135"/>
      <c r="N17" s="161"/>
      <c r="O17" s="159"/>
      <c r="P17" s="161"/>
      <c r="Q17" s="140"/>
      <c r="R17" s="141"/>
      <c r="S17" s="142"/>
      <c r="Y17" s="311"/>
      <c r="Z17" s="311"/>
      <c r="AA17" s="316" t="s">
        <v>66</v>
      </c>
      <c r="AB17" s="317">
        <v>120</v>
      </c>
      <c r="AC17" s="317">
        <v>90</v>
      </c>
      <c r="AD17" s="317">
        <v>60</v>
      </c>
      <c r="AE17" s="317">
        <v>40</v>
      </c>
      <c r="AF17" s="317">
        <v>25</v>
      </c>
      <c r="AG17" s="317">
        <v>15</v>
      </c>
      <c r="AH17" s="317">
        <v>8</v>
      </c>
      <c r="AI17"/>
      <c r="AJ17"/>
      <c r="AK17"/>
    </row>
    <row r="18" spans="1:37" s="34" customFormat="1" ht="12.95" customHeight="1" x14ac:dyDescent="0.2">
      <c r="A18" s="144"/>
      <c r="B18" s="273"/>
      <c r="C18" s="269"/>
      <c r="D18" s="269"/>
      <c r="E18" s="155"/>
      <c r="F18" s="146"/>
      <c r="G18" s="146"/>
      <c r="H18" s="147"/>
      <c r="I18" s="135"/>
      <c r="J18" s="156"/>
      <c r="K18" s="148" t="s">
        <v>0</v>
      </c>
      <c r="L18" s="157"/>
      <c r="M18" s="150" t="s">
        <v>151</v>
      </c>
      <c r="N18" s="167"/>
      <c r="O18" s="159"/>
      <c r="P18" s="161"/>
      <c r="Q18" s="140"/>
      <c r="R18" s="141"/>
      <c r="S18" s="142"/>
      <c r="Y18" s="311"/>
      <c r="Z18" s="311"/>
      <c r="AA18" s="316" t="s">
        <v>67</v>
      </c>
      <c r="AB18" s="317">
        <v>90</v>
      </c>
      <c r="AC18" s="317">
        <v>60</v>
      </c>
      <c r="AD18" s="317">
        <v>40</v>
      </c>
      <c r="AE18" s="317">
        <v>25</v>
      </c>
      <c r="AF18" s="317">
        <v>15</v>
      </c>
      <c r="AG18" s="317">
        <v>8</v>
      </c>
      <c r="AH18" s="317">
        <v>4</v>
      </c>
      <c r="AI18"/>
      <c r="AJ18"/>
      <c r="AK18"/>
    </row>
    <row r="19" spans="1:37" s="34" customFormat="1" ht="12.95" customHeight="1" x14ac:dyDescent="0.2">
      <c r="A19" s="144">
        <v>7</v>
      </c>
      <c r="B19" s="236">
        <f>IF($E19="","",VLOOKUP($E19,'F14 elő'!$A$7:$O$23,14))</f>
        <v>0</v>
      </c>
      <c r="C19" s="260">
        <f>IF($E19="","",VLOOKUP($E19,'F14 elő'!$A$7:$O$23,15))</f>
        <v>0</v>
      </c>
      <c r="D19" s="260">
        <f>IF($E19="","",VLOOKUP($E19,'F14 elő'!$A$7:$O$23,5))</f>
        <v>0</v>
      </c>
      <c r="E19" s="133">
        <v>5</v>
      </c>
      <c r="F19" s="152" t="str">
        <f>UPPER(IF($E19="","",VLOOKUP($E19,'F14 elő'!$A$7:$O$23,2)))</f>
        <v>MTK BTC</v>
      </c>
      <c r="G19" s="152">
        <f>IF($E19="","",VLOOKUP($E19,'F14 elő'!$A$7:$O$23,3))</f>
        <v>0</v>
      </c>
      <c r="H19" s="152"/>
      <c r="I19" s="152">
        <f>IF($E19="","",VLOOKUP($E19,'F14 elő'!$A$7:$O$23,4))</f>
        <v>0</v>
      </c>
      <c r="J19" s="136"/>
      <c r="K19" s="135"/>
      <c r="L19" s="160"/>
      <c r="M19" s="135" t="s">
        <v>150</v>
      </c>
      <c r="N19" s="159"/>
      <c r="O19" s="159"/>
      <c r="P19" s="161"/>
      <c r="Q19" s="140"/>
      <c r="R19" s="141"/>
      <c r="S19" s="142"/>
      <c r="Y19" s="311"/>
      <c r="Z19" s="311"/>
      <c r="AA19" s="316" t="s">
        <v>68</v>
      </c>
      <c r="AB19" s="317">
        <v>60</v>
      </c>
      <c r="AC19" s="317">
        <v>40</v>
      </c>
      <c r="AD19" s="317">
        <v>25</v>
      </c>
      <c r="AE19" s="317">
        <v>15</v>
      </c>
      <c r="AF19" s="317">
        <v>8</v>
      </c>
      <c r="AG19" s="317">
        <v>4</v>
      </c>
      <c r="AH19" s="317">
        <v>2</v>
      </c>
      <c r="AI19"/>
      <c r="AJ19"/>
      <c r="AK19"/>
    </row>
    <row r="20" spans="1:37" s="34" customFormat="1" ht="12.95" customHeight="1" x14ac:dyDescent="0.2">
      <c r="A20" s="144"/>
      <c r="B20" s="273"/>
      <c r="C20" s="269"/>
      <c r="D20" s="269"/>
      <c r="E20" s="145"/>
      <c r="F20" s="146"/>
      <c r="G20" s="146"/>
      <c r="H20" s="147"/>
      <c r="I20" s="333" t="s">
        <v>0</v>
      </c>
      <c r="J20" s="149" t="s">
        <v>94</v>
      </c>
      <c r="K20" s="150" t="str">
        <f>UPPER(IF(OR(J20="a",J20="as"),F19,IF(OR(J20="b",J20="bs"),F21,)))</f>
        <v>MTK BTC</v>
      </c>
      <c r="L20" s="162"/>
      <c r="M20" s="135"/>
      <c r="N20" s="159"/>
      <c r="O20" s="159"/>
      <c r="P20" s="161"/>
      <c r="Q20" s="140"/>
      <c r="R20" s="141"/>
      <c r="S20" s="142"/>
      <c r="Y20" s="311"/>
      <c r="Z20" s="311"/>
      <c r="AA20" s="316" t="s">
        <v>69</v>
      </c>
      <c r="AB20" s="317">
        <v>40</v>
      </c>
      <c r="AC20" s="317">
        <v>25</v>
      </c>
      <c r="AD20" s="317">
        <v>15</v>
      </c>
      <c r="AE20" s="317">
        <v>8</v>
      </c>
      <c r="AF20" s="317">
        <v>4</v>
      </c>
      <c r="AG20" s="317">
        <v>2</v>
      </c>
      <c r="AH20" s="317">
        <v>1</v>
      </c>
      <c r="AI20"/>
      <c r="AJ20"/>
      <c r="AK20"/>
    </row>
    <row r="21" spans="1:37" s="34" customFormat="1" ht="12.95" customHeight="1" x14ac:dyDescent="0.2">
      <c r="A21" s="144">
        <v>8</v>
      </c>
      <c r="B21" s="236" t="str">
        <f>IF($E21="","",VLOOKUP($E21,'F14 elő'!$A$7:$O$23,14))</f>
        <v/>
      </c>
      <c r="C21" s="260" t="str">
        <f>IF($E21="","",VLOOKUP($E21,'F14 elő'!$A$7:$O$23,15))</f>
        <v/>
      </c>
      <c r="D21" s="260" t="str">
        <f>IF($E21="","",VLOOKUP($E21,'F14 elő'!$A$7:$O$23,5))</f>
        <v/>
      </c>
      <c r="E21" s="133"/>
      <c r="F21" s="152" t="s">
        <v>93</v>
      </c>
      <c r="G21" s="152" t="str">
        <f>IF($E21="","",VLOOKUP($E21,'F14 elő'!$A$7:$O$23,3))</f>
        <v/>
      </c>
      <c r="H21" s="152"/>
      <c r="I21" s="152" t="str">
        <f>IF($E21="","",VLOOKUP($E21,'F14 elő'!$A$7:$O$23,4))</f>
        <v/>
      </c>
      <c r="J21" s="163"/>
      <c r="K21" s="135"/>
      <c r="L21" s="135"/>
      <c r="M21" s="135"/>
      <c r="N21" s="159"/>
      <c r="O21" s="159"/>
      <c r="P21" s="161"/>
      <c r="Q21" s="140"/>
      <c r="R21" s="141"/>
      <c r="S21" s="142"/>
      <c r="Y21" s="311"/>
      <c r="Z21" s="311"/>
      <c r="AA21" s="316" t="s">
        <v>70</v>
      </c>
      <c r="AB21" s="317">
        <v>25</v>
      </c>
      <c r="AC21" s="317">
        <v>15</v>
      </c>
      <c r="AD21" s="317">
        <v>10</v>
      </c>
      <c r="AE21" s="317">
        <v>6</v>
      </c>
      <c r="AF21" s="317">
        <v>3</v>
      </c>
      <c r="AG21" s="317">
        <v>1</v>
      </c>
      <c r="AH21" s="317">
        <v>0</v>
      </c>
      <c r="AI21"/>
      <c r="AJ21"/>
      <c r="AK21"/>
    </row>
    <row r="22" spans="1:37" s="34" customFormat="1" ht="12.95" customHeight="1" x14ac:dyDescent="0.2">
      <c r="A22" s="144"/>
      <c r="B22" s="273"/>
      <c r="C22" s="269"/>
      <c r="D22" s="269"/>
      <c r="E22" s="145"/>
      <c r="F22" s="164"/>
      <c r="G22" s="164"/>
      <c r="H22" s="168"/>
      <c r="I22" s="164"/>
      <c r="J22" s="156"/>
      <c r="K22" s="135"/>
      <c r="L22" s="135"/>
      <c r="M22" s="135"/>
      <c r="N22" s="159"/>
      <c r="O22" s="148" t="s">
        <v>0</v>
      </c>
      <c r="P22" s="157"/>
      <c r="Q22" s="150" t="s">
        <v>99</v>
      </c>
      <c r="R22" s="158"/>
      <c r="S22" s="142"/>
      <c r="Y22" s="311"/>
      <c r="Z22" s="311"/>
      <c r="AA22" s="316" t="s">
        <v>71</v>
      </c>
      <c r="AB22" s="317">
        <v>15</v>
      </c>
      <c r="AC22" s="317">
        <v>10</v>
      </c>
      <c r="AD22" s="317">
        <v>6</v>
      </c>
      <c r="AE22" s="317">
        <v>3</v>
      </c>
      <c r="AF22" s="317">
        <v>1</v>
      </c>
      <c r="AG22" s="317">
        <v>0</v>
      </c>
      <c r="AH22" s="317">
        <v>0</v>
      </c>
      <c r="AI22"/>
      <c r="AJ22"/>
      <c r="AK22"/>
    </row>
    <row r="23" spans="1:37" s="34" customFormat="1" ht="12.95" customHeight="1" x14ac:dyDescent="0.2">
      <c r="A23" s="144">
        <v>9</v>
      </c>
      <c r="B23" s="236">
        <f>IF($E23="","",VLOOKUP($E23,'F14 elő'!$A$7:$O$23,14))</f>
        <v>0</v>
      </c>
      <c r="C23" s="260">
        <f>IF($E23="","",VLOOKUP($E23,'F14 elő'!$A$7:$O$23,15))</f>
        <v>0</v>
      </c>
      <c r="D23" s="260">
        <f>IF($E23="","",VLOOKUP($E23,'F14 elő'!$A$7:$O$23,5))</f>
        <v>0</v>
      </c>
      <c r="E23" s="133">
        <v>7</v>
      </c>
      <c r="F23" s="152" t="str">
        <f>UPPER(IF($E23="","",VLOOKUP($E23,'F14 elő'!$A$7:$O$23,2)))</f>
        <v>PG TENISZ</v>
      </c>
      <c r="G23" s="152">
        <f>IF($E23="","",VLOOKUP($E23,'F14 elő'!$A$7:$O$23,3))</f>
        <v>0</v>
      </c>
      <c r="H23" s="152"/>
      <c r="I23" s="152">
        <f>IF($E23="","",VLOOKUP($E23,'F14 elő'!$A$7:$O$23,4))</f>
        <v>0</v>
      </c>
      <c r="J23" s="136"/>
      <c r="K23" s="135"/>
      <c r="L23" s="135"/>
      <c r="M23" s="135"/>
      <c r="N23" s="159"/>
      <c r="O23" s="135"/>
      <c r="P23" s="161"/>
      <c r="Q23" s="135" t="s">
        <v>149</v>
      </c>
      <c r="R23" s="159"/>
      <c r="S23" s="142"/>
      <c r="Y23" s="311"/>
      <c r="Z23" s="311"/>
      <c r="AA23" s="316" t="s">
        <v>72</v>
      </c>
      <c r="AB23" s="317">
        <v>10</v>
      </c>
      <c r="AC23" s="317">
        <v>6</v>
      </c>
      <c r="AD23" s="317">
        <v>3</v>
      </c>
      <c r="AE23" s="317">
        <v>1</v>
      </c>
      <c r="AF23" s="317">
        <v>0</v>
      </c>
      <c r="AG23" s="317">
        <v>0</v>
      </c>
      <c r="AH23" s="317">
        <v>0</v>
      </c>
      <c r="AI23"/>
      <c r="AJ23"/>
      <c r="AK23"/>
    </row>
    <row r="24" spans="1:37" s="34" customFormat="1" ht="12.95" customHeight="1" x14ac:dyDescent="0.2">
      <c r="A24" s="144"/>
      <c r="B24" s="273"/>
      <c r="C24" s="269"/>
      <c r="D24" s="269"/>
      <c r="E24" s="145"/>
      <c r="F24" s="146"/>
      <c r="G24" s="146"/>
      <c r="H24" s="147"/>
      <c r="I24" s="333" t="s">
        <v>0</v>
      </c>
      <c r="J24" s="149"/>
      <c r="K24" s="150" t="s">
        <v>103</v>
      </c>
      <c r="L24" s="150"/>
      <c r="M24" s="135"/>
      <c r="N24" s="159"/>
      <c r="O24" s="159"/>
      <c r="P24" s="161"/>
      <c r="Q24" s="140"/>
      <c r="R24" s="141"/>
      <c r="S24" s="142"/>
      <c r="Y24" s="311"/>
      <c r="Z24" s="311"/>
      <c r="AA24" s="316" t="s">
        <v>73</v>
      </c>
      <c r="AB24" s="317">
        <v>6</v>
      </c>
      <c r="AC24" s="317">
        <v>3</v>
      </c>
      <c r="AD24" s="317">
        <v>1</v>
      </c>
      <c r="AE24" s="317">
        <v>0</v>
      </c>
      <c r="AF24" s="317">
        <v>0</v>
      </c>
      <c r="AG24" s="317">
        <v>0</v>
      </c>
      <c r="AH24" s="317">
        <v>0</v>
      </c>
      <c r="AI24"/>
      <c r="AJ24"/>
      <c r="AK24"/>
    </row>
    <row r="25" spans="1:37" s="34" customFormat="1" ht="12.95" customHeight="1" x14ac:dyDescent="0.2">
      <c r="A25" s="144">
        <v>10</v>
      </c>
      <c r="B25" s="236">
        <f>IF($E25="","",VLOOKUP($E25,'F14 elő'!$A$7:$O$23,14))</f>
        <v>0</v>
      </c>
      <c r="C25" s="260">
        <f>IF($E25="","",VLOOKUP($E25,'F14 elő'!$A$7:$O$23,15))</f>
        <v>0</v>
      </c>
      <c r="D25" s="260">
        <f>IF($E25="","",VLOOKUP($E25,'F14 elő'!$A$7:$O$23,5))</f>
        <v>0</v>
      </c>
      <c r="E25" s="133">
        <v>11</v>
      </c>
      <c r="F25" s="152" t="str">
        <f>UPPER(IF($E25="","",VLOOKUP($E25,'F14 elő'!$A$7:$O$23,2)))</f>
        <v>BP. HONVÉD</v>
      </c>
      <c r="G25" s="152">
        <f>IF($E25="","",VLOOKUP($E25,'F14 elő'!$A$7:$O$23,3))</f>
        <v>0</v>
      </c>
      <c r="H25" s="152"/>
      <c r="I25" s="152">
        <f>IF($E25="","",VLOOKUP($E25,'F14 elő'!$A$7:$O$23,4))</f>
        <v>0</v>
      </c>
      <c r="J25" s="153"/>
      <c r="K25" s="159" t="s">
        <v>143</v>
      </c>
      <c r="L25" s="154"/>
      <c r="M25" s="135"/>
      <c r="N25" s="159"/>
      <c r="O25" s="159"/>
      <c r="P25" s="161"/>
      <c r="Q25" s="140"/>
      <c r="R25" s="141"/>
      <c r="S25" s="142"/>
      <c r="Y25" s="311"/>
      <c r="Z25" s="311"/>
      <c r="AA25" s="316" t="s">
        <v>78</v>
      </c>
      <c r="AB25" s="317">
        <v>3</v>
      </c>
      <c r="AC25" s="317">
        <v>2</v>
      </c>
      <c r="AD25" s="317">
        <v>1</v>
      </c>
      <c r="AE25" s="317">
        <v>0</v>
      </c>
      <c r="AF25" s="317">
        <v>0</v>
      </c>
      <c r="AG25" s="317">
        <v>0</v>
      </c>
      <c r="AH25" s="317">
        <v>0</v>
      </c>
      <c r="AI25"/>
      <c r="AJ25"/>
      <c r="AK25"/>
    </row>
    <row r="26" spans="1:37" s="34" customFormat="1" ht="12.95" customHeight="1" x14ac:dyDescent="0.2">
      <c r="A26" s="144"/>
      <c r="B26" s="273"/>
      <c r="C26" s="269"/>
      <c r="D26" s="269"/>
      <c r="E26" s="155"/>
      <c r="F26" s="146"/>
      <c r="G26" s="146"/>
      <c r="H26" s="147"/>
      <c r="I26" s="135"/>
      <c r="J26" s="156"/>
      <c r="K26" s="148" t="s">
        <v>0</v>
      </c>
      <c r="L26" s="157"/>
      <c r="M26" s="150" t="s">
        <v>92</v>
      </c>
      <c r="N26" s="158"/>
      <c r="O26" s="159"/>
      <c r="P26" s="161"/>
      <c r="Q26" s="140"/>
      <c r="R26" s="141"/>
      <c r="S26" s="142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5" customHeight="1" x14ac:dyDescent="0.2">
      <c r="A27" s="144">
        <v>11</v>
      </c>
      <c r="B27" s="236" t="str">
        <f>IF($E27="","",VLOOKUP($E27,'F14 elő'!$A$7:$O$23,14))</f>
        <v/>
      </c>
      <c r="C27" s="260" t="str">
        <f>IF($E27="","",VLOOKUP($E27,'F14 elő'!$A$7:$O$23,15))</f>
        <v/>
      </c>
      <c r="D27" s="260" t="str">
        <f>IF($E27="","",VLOOKUP($E27,'F14 elő'!$A$7:$O$23,5))</f>
        <v/>
      </c>
      <c r="E27" s="133"/>
      <c r="F27" s="152" t="s">
        <v>93</v>
      </c>
      <c r="G27" s="152" t="str">
        <f>IF($E27="","",VLOOKUP($E27,'F14 elő'!$A$7:$O$23,3))</f>
        <v/>
      </c>
      <c r="H27" s="152"/>
      <c r="I27" s="152" t="str">
        <f>IF($E27="","",VLOOKUP($E27,'F14 elő'!$A$7:$O$23,4))</f>
        <v/>
      </c>
      <c r="J27" s="136"/>
      <c r="K27" s="135"/>
      <c r="L27" s="160"/>
      <c r="M27" s="135" t="s">
        <v>150</v>
      </c>
      <c r="N27" s="161"/>
      <c r="O27" s="159"/>
      <c r="P27" s="161"/>
      <c r="Q27" s="140"/>
      <c r="R27" s="141"/>
      <c r="S27" s="142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5" customHeight="1" x14ac:dyDescent="0.2">
      <c r="A28" s="169"/>
      <c r="B28" s="273"/>
      <c r="C28" s="269"/>
      <c r="D28" s="269"/>
      <c r="E28" s="155"/>
      <c r="F28" s="146"/>
      <c r="G28" s="146"/>
      <c r="H28" s="147"/>
      <c r="I28" s="333" t="s">
        <v>0</v>
      </c>
      <c r="J28" s="149" t="s">
        <v>95</v>
      </c>
      <c r="K28" s="150" t="str">
        <f>UPPER(IF(OR(J28="a",J28="as"),F27,IF(OR(J28="b",J28="bs"),F29,)))</f>
        <v>ALFA TI</v>
      </c>
      <c r="L28" s="162"/>
      <c r="M28" s="135"/>
      <c r="N28" s="161"/>
      <c r="O28" s="159"/>
      <c r="P28" s="161"/>
      <c r="Q28" s="140"/>
      <c r="R28" s="141"/>
      <c r="S28" s="142"/>
    </row>
    <row r="29" spans="1:37" s="34" customFormat="1" ht="12.95" customHeight="1" x14ac:dyDescent="0.2">
      <c r="A29" s="132">
        <v>12</v>
      </c>
      <c r="B29" s="236">
        <f>IF($E29="","",VLOOKUP($E29,'F14 elő'!$A$7:$O$23,14))</f>
        <v>0</v>
      </c>
      <c r="C29" s="260">
        <f>IF($E29="","",VLOOKUP($E29,'F14 elő'!$A$7:$O$23,15))</f>
        <v>0</v>
      </c>
      <c r="D29" s="260">
        <f>IF($E29="","",VLOOKUP($E29,'F14 elő'!$A$7:$O$23,5))</f>
        <v>0</v>
      </c>
      <c r="E29" s="133">
        <v>4</v>
      </c>
      <c r="F29" s="134" t="str">
        <f>UPPER(IF($E29="","",VLOOKUP($E29,'F14 elő'!$A$7:$O$23,2)))</f>
        <v>ALFA TI</v>
      </c>
      <c r="G29" s="134">
        <f>IF($E29="","",VLOOKUP($E29,'F14 elő'!$A$7:$O$23,3))</f>
        <v>0</v>
      </c>
      <c r="H29" s="134"/>
      <c r="I29" s="134">
        <f>IF($E29="","",VLOOKUP($E29,'F14 elő'!$A$7:$O$23,4))</f>
        <v>0</v>
      </c>
      <c r="J29" s="163"/>
      <c r="K29" s="135"/>
      <c r="L29" s="135"/>
      <c r="M29" s="135"/>
      <c r="N29" s="161"/>
      <c r="O29" s="159"/>
      <c r="P29" s="161"/>
      <c r="Q29" s="140"/>
      <c r="R29" s="141"/>
      <c r="S29" s="142"/>
    </row>
    <row r="30" spans="1:37" s="34" customFormat="1" ht="12.95" customHeight="1" x14ac:dyDescent="0.2">
      <c r="A30" s="144"/>
      <c r="B30" s="273"/>
      <c r="C30" s="269"/>
      <c r="D30" s="269"/>
      <c r="E30" s="155"/>
      <c r="F30" s="135"/>
      <c r="G30" s="135"/>
      <c r="H30" s="65"/>
      <c r="I30" s="164"/>
      <c r="J30" s="156"/>
      <c r="K30" s="135"/>
      <c r="L30" s="135"/>
      <c r="M30" s="148" t="s">
        <v>0</v>
      </c>
      <c r="N30" s="157"/>
      <c r="O30" s="150" t="s">
        <v>92</v>
      </c>
      <c r="P30" s="167"/>
      <c r="Q30" s="140"/>
      <c r="R30" s="141"/>
      <c r="S30" s="142"/>
    </row>
    <row r="31" spans="1:37" s="34" customFormat="1" ht="12.95" customHeight="1" x14ac:dyDescent="0.2">
      <c r="A31" s="144">
        <v>13</v>
      </c>
      <c r="B31" s="236">
        <f>IF($E31="","",VLOOKUP($E31,'F14 elő'!$A$7:$O$23,14))</f>
        <v>0</v>
      </c>
      <c r="C31" s="260">
        <f>IF($E31="","",VLOOKUP($E31,'F14 elő'!$A$7:$O$23,15))</f>
        <v>0</v>
      </c>
      <c r="D31" s="260">
        <f>IF($E31="","",VLOOKUP($E31,'F14 elő'!$A$7:$O$23,5))</f>
        <v>0</v>
      </c>
      <c r="E31" s="133">
        <v>9</v>
      </c>
      <c r="F31" s="152" t="str">
        <f>UPPER(IF($E31="","",VLOOKUP($E31,'F14 elő'!$A$7:$O$23,2)))</f>
        <v>METRO RSC</v>
      </c>
      <c r="G31" s="152">
        <f>IF($E31="","",VLOOKUP($E31,'F14 elő'!$A$7:$O$23,3))</f>
        <v>0</v>
      </c>
      <c r="H31" s="152"/>
      <c r="I31" s="152">
        <f>IF($E31="","",VLOOKUP($E31,'F14 elő'!$A$7:$O$23,4))</f>
        <v>0</v>
      </c>
      <c r="J31" s="165"/>
      <c r="K31" s="135"/>
      <c r="L31" s="135"/>
      <c r="M31" s="135"/>
      <c r="N31" s="161"/>
      <c r="O31" s="135" t="s">
        <v>149</v>
      </c>
      <c r="P31" s="159"/>
      <c r="Q31" s="140"/>
      <c r="R31" s="141"/>
      <c r="S31" s="142"/>
    </row>
    <row r="32" spans="1:37" s="34" customFormat="1" ht="12.95" customHeight="1" x14ac:dyDescent="0.2">
      <c r="A32" s="144"/>
      <c r="B32" s="273"/>
      <c r="C32" s="269"/>
      <c r="D32" s="269"/>
      <c r="E32" s="155"/>
      <c r="F32" s="146"/>
      <c r="G32" s="146"/>
      <c r="H32" s="147"/>
      <c r="I32" s="148" t="s">
        <v>0</v>
      </c>
      <c r="J32" s="149"/>
      <c r="K32" s="150" t="s">
        <v>102</v>
      </c>
      <c r="L32" s="150"/>
      <c r="M32" s="135"/>
      <c r="N32" s="161"/>
      <c r="O32" s="159"/>
      <c r="P32" s="159"/>
      <c r="Q32" s="140"/>
      <c r="R32" s="141"/>
      <c r="S32" s="142"/>
    </row>
    <row r="33" spans="1:19" s="34" customFormat="1" ht="12.95" customHeight="1" x14ac:dyDescent="0.2">
      <c r="A33" s="144">
        <v>14</v>
      </c>
      <c r="B33" s="236">
        <f>IF($E33="","",VLOOKUP($E33,'F14 elő'!$A$7:$O$23,14))</f>
        <v>0</v>
      </c>
      <c r="C33" s="260">
        <f>IF($E33="","",VLOOKUP($E33,'F14 elő'!$A$7:$O$23,15))</f>
        <v>0</v>
      </c>
      <c r="D33" s="260">
        <f>IF($E33="","",VLOOKUP($E33,'F14 elő'!$A$7:$O$23,5))</f>
        <v>0</v>
      </c>
      <c r="E33" s="133">
        <v>6</v>
      </c>
      <c r="F33" s="152" t="str">
        <f>UPPER(IF($E33="","",VLOOKUP($E33,'F14 elő'!$A$7:$O$23,2)))</f>
        <v>MESE KÉK</v>
      </c>
      <c r="G33" s="152">
        <f>IF($E33="","",VLOOKUP($E33,'F14 elő'!$A$7:$O$23,3))</f>
        <v>0</v>
      </c>
      <c r="H33" s="152"/>
      <c r="I33" s="152">
        <f>IF($E33="","",VLOOKUP($E33,'F14 elő'!$A$7:$O$23,4))</f>
        <v>0</v>
      </c>
      <c r="J33" s="153"/>
      <c r="K33" s="159" t="s">
        <v>141</v>
      </c>
      <c r="L33" s="154"/>
      <c r="M33" s="135"/>
      <c r="N33" s="161"/>
      <c r="O33" s="159"/>
      <c r="P33" s="159"/>
      <c r="Q33" s="140"/>
      <c r="R33" s="141"/>
      <c r="S33" s="142"/>
    </row>
    <row r="34" spans="1:19" s="34" customFormat="1" ht="12.95" customHeight="1" x14ac:dyDescent="0.2">
      <c r="A34" s="144"/>
      <c r="B34" s="273"/>
      <c r="C34" s="269"/>
      <c r="D34" s="269"/>
      <c r="E34" s="155"/>
      <c r="F34" s="146"/>
      <c r="G34" s="146"/>
      <c r="H34" s="147"/>
      <c r="I34" s="135"/>
      <c r="J34" s="156"/>
      <c r="K34" s="148" t="s">
        <v>0</v>
      </c>
      <c r="L34" s="157"/>
      <c r="M34" s="150" t="s">
        <v>148</v>
      </c>
      <c r="N34" s="167"/>
      <c r="O34" s="159"/>
      <c r="P34" s="159"/>
      <c r="Q34" s="140"/>
      <c r="R34" s="141"/>
      <c r="S34" s="142"/>
    </row>
    <row r="35" spans="1:19" s="34" customFormat="1" ht="12.95" customHeight="1" x14ac:dyDescent="0.2">
      <c r="A35" s="144">
        <v>15</v>
      </c>
      <c r="B35" s="236" t="str">
        <f>IF($E35="","",VLOOKUP($E35,'F14 elő'!$A$7:$O$23,14))</f>
        <v/>
      </c>
      <c r="C35" s="260" t="str">
        <f>IF($E35="","",VLOOKUP($E35,'F14 elő'!$A$7:$O$23,15))</f>
        <v/>
      </c>
      <c r="D35" s="260" t="str">
        <f>IF($E35="","",VLOOKUP($E35,'F14 elő'!$A$7:$O$23,5))</f>
        <v/>
      </c>
      <c r="E35" s="133"/>
      <c r="F35" s="152" t="s">
        <v>93</v>
      </c>
      <c r="G35" s="152" t="str">
        <f>IF($E35="","",VLOOKUP($E35,'F14 elő'!$A$7:$O$23,3))</f>
        <v/>
      </c>
      <c r="H35" s="152"/>
      <c r="I35" s="152" t="str">
        <f>IF($E35="","",VLOOKUP($E35,'F14 elő'!$A$7:$O$23,4))</f>
        <v/>
      </c>
      <c r="J35" s="136"/>
      <c r="K35" s="135"/>
      <c r="L35" s="160"/>
      <c r="M35" s="135" t="s">
        <v>149</v>
      </c>
      <c r="N35" s="159"/>
      <c r="O35" s="159"/>
      <c r="P35" s="159"/>
      <c r="Q35" s="140"/>
      <c r="R35" s="141"/>
      <c r="S35" s="142"/>
    </row>
    <row r="36" spans="1:19" s="34" customFormat="1" ht="12.95" customHeight="1" x14ac:dyDescent="0.2">
      <c r="A36" s="144"/>
      <c r="B36" s="273"/>
      <c r="C36" s="269"/>
      <c r="D36" s="269"/>
      <c r="E36" s="145"/>
      <c r="F36" s="146"/>
      <c r="G36" s="146"/>
      <c r="H36" s="147"/>
      <c r="I36" s="148" t="s">
        <v>0</v>
      </c>
      <c r="J36" s="149" t="s">
        <v>95</v>
      </c>
      <c r="K36" s="150" t="str">
        <f>UPPER(IF(OR(J36="a",J36="as"),F35,IF(OR(J36="b",J36="bs"),F37,)))</f>
        <v>SMART TENNIS SE</v>
      </c>
      <c r="L36" s="162"/>
      <c r="M36" s="135"/>
      <c r="N36" s="159"/>
      <c r="O36" s="159"/>
      <c r="P36" s="159"/>
      <c r="Q36" s="140"/>
      <c r="R36" s="141"/>
      <c r="S36" s="142"/>
    </row>
    <row r="37" spans="1:19" s="34" customFormat="1" ht="12.95" customHeight="1" x14ac:dyDescent="0.2">
      <c r="A37" s="132">
        <v>16</v>
      </c>
      <c r="B37" s="236">
        <f>IF($E37="","",VLOOKUP($E37,'F14 elő'!$A$7:$O$23,14))</f>
        <v>0</v>
      </c>
      <c r="C37" s="260">
        <f>IF($E37="","",VLOOKUP($E37,'F14 elő'!$A$7:$O$23,15))</f>
        <v>0</v>
      </c>
      <c r="D37" s="260">
        <f>IF($E37="","",VLOOKUP($E37,'F14 elő'!$A$7:$O$23,5))</f>
        <v>0</v>
      </c>
      <c r="E37" s="133">
        <v>2</v>
      </c>
      <c r="F37" s="134" t="str">
        <f>UPPER(IF($E37="","",VLOOKUP($E37,'F14 elő'!$A$7:$O$23,2)))</f>
        <v>SMART TENNIS SE</v>
      </c>
      <c r="G37" s="134">
        <f>IF($E37="","",VLOOKUP($E37,'F14 elő'!$A$7:$O$23,3))</f>
        <v>0</v>
      </c>
      <c r="H37" s="152"/>
      <c r="I37" s="134">
        <f>IF($E37="","",VLOOKUP($E37,'F14 elő'!$A$7:$O$23,4))</f>
        <v>0</v>
      </c>
      <c r="J37" s="163"/>
      <c r="K37" s="135"/>
      <c r="L37" s="135"/>
      <c r="M37" s="135"/>
      <c r="N37" s="159"/>
      <c r="O37" s="159"/>
      <c r="P37" s="159"/>
      <c r="Q37" s="140"/>
      <c r="R37" s="141"/>
      <c r="S37" s="142"/>
    </row>
    <row r="38" spans="1:19" s="34" customFormat="1" ht="9.6" customHeight="1" x14ac:dyDescent="0.2">
      <c r="A38" s="170"/>
      <c r="B38" s="145"/>
      <c r="C38" s="145"/>
      <c r="D38" s="145"/>
      <c r="E38" s="145"/>
      <c r="F38" s="164"/>
      <c r="G38" s="164"/>
      <c r="H38" s="168"/>
      <c r="I38" s="135"/>
      <c r="J38" s="156"/>
      <c r="K38" s="135"/>
      <c r="L38" s="135"/>
      <c r="M38" s="135"/>
      <c r="N38" s="159"/>
      <c r="O38" s="159"/>
      <c r="P38" s="159"/>
      <c r="Q38" s="140"/>
      <c r="R38" s="141"/>
      <c r="S38" s="142"/>
    </row>
    <row r="39" spans="1:19" s="34" customFormat="1" ht="9.6" customHeight="1" x14ac:dyDescent="0.2">
      <c r="A39" s="171"/>
      <c r="B39" s="137"/>
      <c r="C39" s="137"/>
      <c r="D39" s="137"/>
      <c r="E39" s="145"/>
      <c r="F39" s="137"/>
      <c r="G39" s="137"/>
      <c r="H39" s="137"/>
      <c r="I39" s="137"/>
      <c r="J39" s="145"/>
      <c r="K39" s="137"/>
      <c r="L39" s="137"/>
      <c r="M39" s="137"/>
      <c r="N39" s="172"/>
      <c r="O39" s="172"/>
      <c r="P39" s="172"/>
      <c r="Q39" s="140"/>
      <c r="R39" s="141"/>
      <c r="S39" s="142"/>
    </row>
    <row r="40" spans="1:19" s="34" customFormat="1" ht="9.6" customHeight="1" x14ac:dyDescent="0.2">
      <c r="A40" s="170"/>
      <c r="B40" s="145"/>
      <c r="C40" s="145"/>
      <c r="D40" s="145"/>
      <c r="E40" s="145"/>
      <c r="F40" s="137"/>
      <c r="G40" s="137"/>
      <c r="I40" s="137"/>
      <c r="J40" s="145"/>
      <c r="K40" s="137"/>
      <c r="L40" s="137"/>
      <c r="M40" s="173"/>
      <c r="N40" s="145"/>
      <c r="O40" s="137"/>
      <c r="P40" s="172"/>
      <c r="Q40" s="140"/>
      <c r="R40" s="141"/>
      <c r="S40" s="142"/>
    </row>
    <row r="41" spans="1:19" s="34" customFormat="1" ht="9.6" customHeight="1" x14ac:dyDescent="0.2">
      <c r="A41" s="170"/>
      <c r="B41" s="137"/>
      <c r="C41" s="137"/>
      <c r="D41" s="137"/>
      <c r="E41" s="145"/>
      <c r="F41" s="137"/>
      <c r="G41" s="137"/>
      <c r="H41" s="137"/>
      <c r="I41" s="137"/>
      <c r="J41" s="145"/>
      <c r="K41" s="137"/>
      <c r="L41" s="137"/>
      <c r="M41" s="137"/>
      <c r="N41" s="172"/>
      <c r="O41" s="137"/>
      <c r="P41" s="172"/>
      <c r="Q41" s="140"/>
      <c r="R41" s="141"/>
      <c r="S41" s="142"/>
    </row>
    <row r="42" spans="1:19" s="34" customFormat="1" ht="9.6" customHeight="1" x14ac:dyDescent="0.2">
      <c r="A42" s="170"/>
      <c r="B42" s="145"/>
      <c r="C42" s="145"/>
      <c r="D42" s="145"/>
      <c r="E42" s="145"/>
      <c r="F42" s="137"/>
      <c r="G42" s="137"/>
      <c r="I42" s="173"/>
      <c r="J42" s="145"/>
      <c r="K42" s="137"/>
      <c r="L42" s="137"/>
      <c r="M42" s="137"/>
      <c r="N42" s="172"/>
      <c r="O42" s="172"/>
      <c r="P42" s="172"/>
      <c r="Q42" s="140"/>
      <c r="R42" s="141"/>
      <c r="S42" s="142"/>
    </row>
    <row r="43" spans="1:19" s="34" customFormat="1" ht="9.6" customHeight="1" x14ac:dyDescent="0.2">
      <c r="A43" s="170"/>
      <c r="B43" s="137"/>
      <c r="C43" s="137"/>
      <c r="D43" s="137"/>
      <c r="E43" s="145"/>
      <c r="F43" s="137"/>
      <c r="G43" s="137"/>
      <c r="H43" s="137"/>
      <c r="I43" s="137"/>
      <c r="J43" s="145"/>
      <c r="K43" s="137"/>
      <c r="L43" s="174"/>
      <c r="M43" s="137"/>
      <c r="N43" s="172"/>
      <c r="O43" s="172"/>
      <c r="P43" s="172"/>
      <c r="Q43" s="140"/>
      <c r="R43" s="141"/>
      <c r="S43" s="142"/>
    </row>
    <row r="44" spans="1:19" s="34" customFormat="1" ht="9.6" customHeight="1" x14ac:dyDescent="0.2">
      <c r="A44" s="170"/>
      <c r="B44" s="145"/>
      <c r="C44" s="145"/>
      <c r="D44" s="145"/>
      <c r="E44" s="145"/>
      <c r="F44" s="137"/>
      <c r="G44" s="137"/>
      <c r="I44" s="137"/>
      <c r="J44" s="145"/>
      <c r="K44" s="173"/>
      <c r="L44" s="145"/>
      <c r="M44" s="137"/>
      <c r="N44" s="172"/>
      <c r="O44" s="172"/>
      <c r="P44" s="172"/>
      <c r="Q44" s="140"/>
      <c r="R44" s="141"/>
      <c r="S44" s="142"/>
    </row>
    <row r="45" spans="1:19" s="34" customFormat="1" ht="9.6" customHeight="1" x14ac:dyDescent="0.2">
      <c r="A45" s="170"/>
      <c r="B45" s="137"/>
      <c r="C45" s="137"/>
      <c r="D45" s="137"/>
      <c r="E45" s="145"/>
      <c r="F45" s="137"/>
      <c r="G45" s="137"/>
      <c r="H45" s="137"/>
      <c r="I45" s="137"/>
      <c r="J45" s="145"/>
      <c r="K45" s="137"/>
      <c r="L45" s="137"/>
      <c r="M45" s="137"/>
      <c r="N45" s="172"/>
      <c r="O45" s="172"/>
      <c r="P45" s="172"/>
      <c r="Q45" s="140"/>
      <c r="R45" s="141"/>
      <c r="S45" s="142"/>
    </row>
    <row r="46" spans="1:19" s="34" customFormat="1" ht="9.6" customHeight="1" x14ac:dyDescent="0.2">
      <c r="A46" s="170"/>
      <c r="B46" s="145"/>
      <c r="C46" s="145"/>
      <c r="D46" s="145"/>
      <c r="E46" s="145"/>
      <c r="F46" s="137"/>
      <c r="G46" s="137"/>
      <c r="I46" s="173"/>
      <c r="J46" s="145"/>
      <c r="K46" s="137"/>
      <c r="L46" s="137"/>
      <c r="M46" s="137"/>
      <c r="N46" s="172"/>
      <c r="O46" s="172"/>
      <c r="P46" s="172"/>
      <c r="Q46" s="140"/>
      <c r="R46" s="141"/>
      <c r="S46" s="142"/>
    </row>
    <row r="47" spans="1:19" s="34" customFormat="1" ht="9.6" customHeight="1" x14ac:dyDescent="0.2">
      <c r="A47" s="171"/>
      <c r="B47" s="137"/>
      <c r="C47" s="137"/>
      <c r="D47" s="137"/>
      <c r="E47" s="145"/>
      <c r="F47" s="137"/>
      <c r="G47" s="137"/>
      <c r="H47" s="137"/>
      <c r="I47" s="137"/>
      <c r="J47" s="145"/>
      <c r="K47" s="137"/>
      <c r="L47" s="137"/>
      <c r="M47" s="137"/>
      <c r="N47" s="137"/>
      <c r="O47" s="138"/>
      <c r="P47" s="138"/>
      <c r="Q47" s="140"/>
      <c r="R47" s="141"/>
      <c r="S47" s="142"/>
    </row>
    <row r="48" spans="1:19" s="2" customFormat="1" ht="6.75" customHeight="1" x14ac:dyDescent="0.2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">
      <c r="A49" s="181" t="s">
        <v>44</v>
      </c>
      <c r="B49" s="182"/>
      <c r="C49" s="182"/>
      <c r="D49" s="264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">
      <c r="A50" s="265" t="s">
        <v>45</v>
      </c>
      <c r="B50" s="266"/>
      <c r="C50" s="267"/>
      <c r="D50" s="268"/>
      <c r="E50" s="193">
        <v>1</v>
      </c>
      <c r="F50" s="86" t="str">
        <f>IF(E50&gt;$R$57,,UPPER(VLOOKUP(E50,'F14 elő'!$A$7:$Q$135,2)))</f>
        <v>TENISZ MŰHELY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">
      <c r="A51" s="205" t="s">
        <v>53</v>
      </c>
      <c r="B51" s="203"/>
      <c r="C51" s="261"/>
      <c r="D51" s="206"/>
      <c r="E51" s="193">
        <v>2</v>
      </c>
      <c r="F51" s="86" t="str">
        <f>IF(E51&gt;$R$57,,UPPER(VLOOKUP(E51,'F14 elő'!$A$7:$Q$135,2)))</f>
        <v>SMART TENNIS SE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1"/>
      <c r="P51" s="202"/>
      <c r="Q51" s="203"/>
      <c r="R51" s="204"/>
    </row>
    <row r="52" spans="1:18" s="18" customFormat="1" ht="9" customHeight="1" x14ac:dyDescent="0.2">
      <c r="A52" s="230"/>
      <c r="B52" s="231"/>
      <c r="C52" s="262"/>
      <c r="D52" s="232"/>
      <c r="E52" s="193">
        <v>3</v>
      </c>
      <c r="F52" s="86" t="str">
        <f>IF(E52&gt;$R$57,,UPPER(VLOOKUP(E52,'F14 elő'!$A$7:$Q$135,2)))</f>
        <v>PASARÉT TK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">
      <c r="A53" s="207"/>
      <c r="B53" s="127"/>
      <c r="C53" s="127"/>
      <c r="D53" s="208"/>
      <c r="E53" s="193">
        <v>4</v>
      </c>
      <c r="F53" s="86" t="str">
        <f>IF(E53&gt;$R$57,,UPPER(VLOOKUP(E53,'F14 elő'!$A$7:$Q$135,2)))</f>
        <v>ALFA TI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">
      <c r="A54" s="218"/>
      <c r="B54" s="233"/>
      <c r="C54" s="233"/>
      <c r="D54" s="263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3"/>
      <c r="P54" s="202"/>
      <c r="Q54" s="203"/>
      <c r="R54" s="204"/>
    </row>
    <row r="55" spans="1:18" s="18" customFormat="1" ht="9" customHeight="1" x14ac:dyDescent="0.2">
      <c r="A55" s="219"/>
      <c r="B55" s="22"/>
      <c r="C55" s="127"/>
      <c r="D55" s="208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">
      <c r="A56" s="219"/>
      <c r="B56" s="22"/>
      <c r="C56" s="258"/>
      <c r="D56" s="228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">
      <c r="A57" s="220"/>
      <c r="B57" s="217"/>
      <c r="C57" s="259"/>
      <c r="D57" s="229"/>
      <c r="E57" s="209"/>
      <c r="F57" s="210"/>
      <c r="G57" s="211"/>
      <c r="H57" s="210"/>
      <c r="I57" s="212"/>
      <c r="J57" s="213" t="s">
        <v>13</v>
      </c>
      <c r="K57" s="203"/>
      <c r="L57" s="202"/>
      <c r="M57" s="203"/>
      <c r="N57" s="204"/>
      <c r="O57" s="203" t="str">
        <f>R4</f>
        <v>Zuborné Pázmándy Katalin</v>
      </c>
      <c r="P57" s="202"/>
      <c r="Q57" s="203"/>
      <c r="R57" s="214">
        <f>MIN(4,'F14 elő'!Q5)</f>
        <v>4</v>
      </c>
    </row>
  </sheetData>
  <mergeCells count="1">
    <mergeCell ref="A4:C4"/>
  </mergeCells>
  <conditionalFormatting sqref="B39 B41 B43 B45 B47">
    <cfRule type="cellIs" dxfId="108" priority="4" stopIfTrue="1" operator="equal">
      <formula>"QA"</formula>
    </cfRule>
    <cfRule type="cellIs" dxfId="107" priority="5" stopIfTrue="1" operator="equal">
      <formula>"DA"</formula>
    </cfRule>
  </conditionalFormatting>
  <conditionalFormatting sqref="E7 E9 E11 E13 E15 E17 E19 E21 E23 E25 E27 E29 E31 E33 E35 E37">
    <cfRule type="expression" dxfId="106" priority="2" stopIfTrue="1">
      <formula>$E7&lt;5</formula>
    </cfRule>
  </conditionalFormatting>
  <conditionalFormatting sqref="E39 E41 E43 E45 E47">
    <cfRule type="expression" dxfId="105" priority="10" stopIfTrue="1">
      <formula>AND($E39&lt;9,$C39&gt;0)</formula>
    </cfRule>
  </conditionalFormatting>
  <conditionalFormatting sqref="F7 F9 F11 F13 F15 F17 F19 F21 F23 F25 F27 F29 F31 F33 F35 F37">
    <cfRule type="cellIs" dxfId="104" priority="1" stopIfTrue="1" operator="equal">
      <formula>"Bye"</formula>
    </cfRule>
  </conditionalFormatting>
  <conditionalFormatting sqref="F39 F41 F43 F45 F47">
    <cfRule type="cellIs" dxfId="103" priority="8" stopIfTrue="1" operator="equal">
      <formula>"Bye"</formula>
    </cfRule>
  </conditionalFormatting>
  <conditionalFormatting sqref="F39:I39 F41:I41 F43:I43 F45:I45 F47:I47">
    <cfRule type="expression" dxfId="102" priority="9" stopIfTrue="1">
      <formula>AND($E39&lt;9,$C39&gt;0)</formula>
    </cfRule>
  </conditionalFormatting>
  <conditionalFormatting sqref="H7 H9 H11 H13 H15 H17 H19 H21 H23 H25 H27 H29 H31 H33 H35 H37">
    <cfRule type="expression" dxfId="101" priority="14" stopIfTrue="1">
      <formula>AND($E7&lt;9,$C7&gt;0)</formula>
    </cfRule>
  </conditionalFormatting>
  <conditionalFormatting sqref="I8 K10 I12 M14 I16 K18 I20 O22 I24 K26 I28 M30 I32 K34 I36 M40 I42 K44 I46">
    <cfRule type="expression" dxfId="100" priority="11" stopIfTrue="1">
      <formula>AND($O$1="CU",I8="Umpire")</formula>
    </cfRule>
    <cfRule type="expression" dxfId="99" priority="12" stopIfTrue="1">
      <formula>AND($O$1="CU",I8&lt;&gt;"Umpire",J8&lt;&gt;"")</formula>
    </cfRule>
    <cfRule type="expression" dxfId="98" priority="13" stopIfTrue="1">
      <formula>AND($O$1="CU",I8&lt;&gt;"Umpire")</formula>
    </cfRule>
  </conditionalFormatting>
  <conditionalFormatting sqref="J8 L10 J12 N14 J16 L18 J20 P22 J24 L26 J28 N30 J32 L34 J36 R57">
    <cfRule type="expression" dxfId="97" priority="3" stopIfTrue="1">
      <formula>$O$1="CU"</formula>
    </cfRule>
  </conditionalFormatting>
  <conditionalFormatting sqref="K8 M10 K12 O14 K16 M18 K20 Q22 K24 M26 K28 O30 K32 M34 K36 O40 K42 M44 K46">
    <cfRule type="expression" dxfId="96" priority="6" stopIfTrue="1">
      <formula>J8="as"</formula>
    </cfRule>
    <cfRule type="expression" dxfId="95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228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9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514350</xdr:colOff>
                    <xdr:row>0</xdr:row>
                    <xdr:rowOff>180975</xdr:rowOff>
                  </from>
                  <to>
                    <xdr:col>14</xdr:col>
                    <xdr:colOff>371475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42"/>
  </sheetPr>
  <dimension ref="A1:Q155"/>
  <sheetViews>
    <sheetView showGridLines="0" showZeros="0" workbookViewId="0">
      <pane ySplit="6" topLeftCell="A7" activePane="bottomLeft" state="frozen"/>
      <selection activeCell="F3" sqref="F3"/>
      <selection pane="bottomLeft" activeCell="H11" sqref="H11"/>
    </sheetView>
  </sheetViews>
  <sheetFormatPr defaultRowHeight="12.75" x14ac:dyDescent="0.2"/>
  <cols>
    <col min="1" max="1" width="3.85546875" customWidth="1"/>
    <col min="2" max="2" width="16.5703125" customWidth="1"/>
    <col min="3" max="3" width="14" customWidth="1"/>
    <col min="4" max="4" width="13.85546875" style="40" customWidth="1"/>
    <col min="5" max="5" width="12.140625" style="334" customWidth="1"/>
    <col min="6" max="6" width="6.140625" style="93" hidden="1" customWidth="1"/>
    <col min="7" max="7" width="29.85546875" style="93" customWidth="1"/>
    <col min="8" max="8" width="7.7109375" style="40" customWidth="1"/>
    <col min="9" max="13" width="7.42578125" style="40" hidden="1" customWidth="1"/>
    <col min="14" max="15" width="7.42578125" style="40" customWidth="1"/>
    <col min="16" max="16" width="7.42578125" style="40" hidden="1" customWidth="1"/>
    <col min="17" max="17" width="7.42578125" style="40" customWidth="1"/>
  </cols>
  <sheetData>
    <row r="1" spans="1:17" ht="26.25" x14ac:dyDescent="0.35">
      <c r="A1" s="238" t="str">
        <f>Altalanos!$A$6</f>
        <v>Budapest Csapatbajnokság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5" thickBot="1" x14ac:dyDescent="0.25">
      <c r="B2" s="89" t="s">
        <v>51</v>
      </c>
      <c r="C2" s="356" t="s">
        <v>98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5" thickBot="1" x14ac:dyDescent="0.25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5" thickBot="1" x14ac:dyDescent="0.25">
      <c r="A5" s="248" t="str">
        <f>Altalanos!$A$10</f>
        <v>2024.06.22-07.02.</v>
      </c>
      <c r="B5" s="248"/>
      <c r="C5" s="90" t="str">
        <f>Altalanos!$C$10</f>
        <v>Budapest</v>
      </c>
      <c r="D5" s="91" t="str">
        <f>Altalanos!$D$10</f>
        <v xml:space="preserve">  </v>
      </c>
      <c r="E5" s="91"/>
      <c r="F5" s="91"/>
      <c r="G5" s="91"/>
      <c r="H5" s="280" t="str">
        <f>Altalanos!$E$10</f>
        <v>Zuborné Pázmándy Katalin</v>
      </c>
      <c r="I5" s="337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25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95" customHeight="1" x14ac:dyDescent="0.2">
      <c r="A7" s="244">
        <v>1</v>
      </c>
      <c r="B7" s="95" t="s">
        <v>99</v>
      </c>
      <c r="C7" s="95"/>
      <c r="D7" s="96"/>
      <c r="E7" s="257"/>
      <c r="F7" s="321"/>
      <c r="G7" s="322"/>
      <c r="H7" s="96">
        <v>29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95" customHeight="1" x14ac:dyDescent="0.2">
      <c r="A8" s="244">
        <v>2</v>
      </c>
      <c r="B8" s="95" t="s">
        <v>107</v>
      </c>
      <c r="C8" s="95"/>
      <c r="D8" s="96"/>
      <c r="E8" s="257"/>
      <c r="F8" s="323"/>
      <c r="G8" s="278"/>
      <c r="H8" s="96">
        <v>29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95" customHeight="1" x14ac:dyDescent="0.2">
      <c r="A9" s="244">
        <v>3</v>
      </c>
      <c r="B9" s="95" t="s">
        <v>110</v>
      </c>
      <c r="C9" s="95"/>
      <c r="D9" s="96"/>
      <c r="E9" s="257"/>
      <c r="F9" s="323"/>
      <c r="G9" s="278"/>
      <c r="H9" s="96">
        <v>142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95" customHeight="1" x14ac:dyDescent="0.2">
      <c r="A10" s="244">
        <v>4</v>
      </c>
      <c r="B10" s="95" t="s">
        <v>111</v>
      </c>
      <c r="C10" s="95"/>
      <c r="D10" s="96"/>
      <c r="E10" s="257"/>
      <c r="F10" s="323"/>
      <c r="G10" s="278"/>
      <c r="H10" s="96">
        <v>170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95" customHeight="1" x14ac:dyDescent="0.2">
      <c r="A11" s="244">
        <v>5</v>
      </c>
      <c r="B11" s="95" t="s">
        <v>112</v>
      </c>
      <c r="C11" s="95"/>
      <c r="D11" s="96"/>
      <c r="E11" s="257"/>
      <c r="F11" s="323"/>
      <c r="G11" s="278"/>
      <c r="H11" s="96">
        <v>220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95" customHeight="1" x14ac:dyDescent="0.2">
      <c r="A12" s="244">
        <v>7</v>
      </c>
      <c r="B12" s="95"/>
      <c r="C12" s="95"/>
      <c r="D12" s="96"/>
      <c r="E12" s="257"/>
      <c r="F12" s="323"/>
      <c r="G12" s="278"/>
      <c r="H12" s="96"/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95" customHeight="1" x14ac:dyDescent="0.2">
      <c r="A13" s="244">
        <v>8</v>
      </c>
      <c r="B13" s="95"/>
      <c r="C13" s="95"/>
      <c r="D13" s="96"/>
      <c r="E13" s="257"/>
      <c r="F13" s="323"/>
      <c r="G13" s="278"/>
      <c r="H13" s="96"/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95" customHeight="1" x14ac:dyDescent="0.2">
      <c r="A14" s="244">
        <v>9</v>
      </c>
      <c r="B14" s="95"/>
      <c r="C14" s="95"/>
      <c r="D14" s="96"/>
      <c r="E14" s="257"/>
      <c r="F14" s="97"/>
      <c r="G14" s="97"/>
      <c r="H14" s="96"/>
      <c r="I14" s="96"/>
      <c r="J14" s="241"/>
      <c r="K14" s="239"/>
      <c r="L14" s="243"/>
      <c r="M14" s="277"/>
      <c r="N14" s="235"/>
      <c r="O14" s="96"/>
      <c r="P14" s="97"/>
      <c r="Q14" s="97"/>
    </row>
    <row r="15" spans="1:17" s="11" customFormat="1" ht="18.95" customHeight="1" x14ac:dyDescent="0.2">
      <c r="A15" s="244">
        <v>10</v>
      </c>
      <c r="B15" s="340"/>
      <c r="C15" s="95"/>
      <c r="D15" s="96"/>
      <c r="E15" s="257"/>
      <c r="F15" s="97"/>
      <c r="G15" s="97"/>
      <c r="H15" s="96"/>
      <c r="I15" s="96"/>
      <c r="J15" s="241"/>
      <c r="K15" s="239"/>
      <c r="L15" s="243"/>
      <c r="M15" s="277"/>
      <c r="N15" s="235"/>
      <c r="O15" s="96"/>
      <c r="P15" s="114"/>
      <c r="Q15" s="97"/>
    </row>
    <row r="16" spans="1:17" s="11" customFormat="1" ht="18.95" customHeight="1" x14ac:dyDescent="0.2">
      <c r="A16" s="244">
        <v>11</v>
      </c>
      <c r="B16" s="95"/>
      <c r="C16" s="95"/>
      <c r="D16" s="96"/>
      <c r="E16" s="257"/>
      <c r="F16" s="97"/>
      <c r="G16" s="97"/>
      <c r="H16" s="96"/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95" customHeight="1" x14ac:dyDescent="0.2">
      <c r="A17" s="244">
        <v>12</v>
      </c>
      <c r="B17" s="95"/>
      <c r="C17" s="95"/>
      <c r="D17" s="96"/>
      <c r="E17" s="257"/>
      <c r="F17" s="97"/>
      <c r="G17" s="97"/>
      <c r="H17" s="96"/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95" customHeight="1" x14ac:dyDescent="0.2">
      <c r="A18" s="244">
        <v>13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95" customHeight="1" x14ac:dyDescent="0.2">
      <c r="A19" s="244">
        <v>14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95" customHeight="1" x14ac:dyDescent="0.2">
      <c r="A20" s="244">
        <v>15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95" customHeight="1" x14ac:dyDescent="0.2">
      <c r="A21" s="244">
        <v>16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95" customHeight="1" x14ac:dyDescent="0.2">
      <c r="A22" s="244">
        <v>17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95" customHeight="1" x14ac:dyDescent="0.2">
      <c r="A23" s="244">
        <v>18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95" customHeight="1" x14ac:dyDescent="0.2">
      <c r="A24" s="244">
        <v>19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95" customHeight="1" x14ac:dyDescent="0.2">
      <c r="A25" s="244">
        <v>20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95" customHeight="1" x14ac:dyDescent="0.2">
      <c r="A26" s="244">
        <v>21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95" customHeight="1" x14ac:dyDescent="0.2">
      <c r="A27" s="244">
        <v>22</v>
      </c>
      <c r="B27" s="95"/>
      <c r="C27" s="95"/>
      <c r="D27" s="96"/>
      <c r="E27" s="341"/>
      <c r="F27" s="338"/>
      <c r="G27" s="271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95" customHeight="1" x14ac:dyDescent="0.2">
      <c r="A28" s="244">
        <v>23</v>
      </c>
      <c r="B28" s="95"/>
      <c r="C28" s="95"/>
      <c r="D28" s="96"/>
      <c r="E28" s="342"/>
      <c r="F28" s="97"/>
      <c r="G28" s="97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95" customHeight="1" x14ac:dyDescent="0.2">
      <c r="A29" s="244">
        <v>24</v>
      </c>
      <c r="B29" s="95"/>
      <c r="C29" s="95"/>
      <c r="D29" s="96"/>
      <c r="E29" s="257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95" customHeight="1" x14ac:dyDescent="0.2">
      <c r="A30" s="244">
        <v>25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95" customHeight="1" x14ac:dyDescent="0.2">
      <c r="A31" s="244">
        <v>26</v>
      </c>
      <c r="B31" s="95"/>
      <c r="C31" s="95"/>
      <c r="D31" s="96"/>
      <c r="E31" s="335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95" customHeight="1" x14ac:dyDescent="0.2">
      <c r="A32" s="244">
        <v>27</v>
      </c>
      <c r="B32" s="95"/>
      <c r="C32" s="95"/>
      <c r="D32" s="96"/>
      <c r="E32" s="257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95" customHeight="1" x14ac:dyDescent="0.2">
      <c r="A33" s="244">
        <v>28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95" customHeight="1" x14ac:dyDescent="0.2">
      <c r="A34" s="244">
        <v>29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95" customHeight="1" x14ac:dyDescent="0.2">
      <c r="A35" s="244">
        <v>30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95" customHeight="1" x14ac:dyDescent="0.2">
      <c r="A36" s="244">
        <v>31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95" customHeight="1" x14ac:dyDescent="0.2">
      <c r="A37" s="244">
        <v>32</v>
      </c>
      <c r="B37" s="95"/>
      <c r="C37" s="95"/>
      <c r="D37" s="96"/>
      <c r="E37" s="257"/>
      <c r="F37" s="97"/>
      <c r="G37" s="97"/>
      <c r="H37" s="323"/>
      <c r="I37" s="278"/>
      <c r="J37" s="241"/>
      <c r="K37" s="239"/>
      <c r="L37" s="243"/>
      <c r="M37" s="277"/>
      <c r="N37" s="235"/>
      <c r="O37" s="97"/>
      <c r="P37" s="114"/>
      <c r="Q37" s="97"/>
    </row>
    <row r="38" spans="1:17" s="11" customFormat="1" ht="18.95" customHeight="1" x14ac:dyDescent="0.2">
      <c r="A38" s="244">
        <v>33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71"/>
      <c r="O38" s="97"/>
      <c r="P38" s="114"/>
      <c r="Q38" s="97"/>
    </row>
    <row r="39" spans="1:17" s="11" customFormat="1" ht="18.95" customHeight="1" x14ac:dyDescent="0.2">
      <c r="A39" s="244">
        <v>34</v>
      </c>
      <c r="B39" s="95"/>
      <c r="C39" s="95"/>
      <c r="D39" s="96"/>
      <c r="E39" s="257"/>
      <c r="F39" s="97"/>
      <c r="G39" s="97"/>
      <c r="H39" s="323"/>
      <c r="I39" s="278"/>
      <c r="J39" s="241" t="e">
        <f>IF(AND(Q39="",#REF!&gt;0,#REF!&lt;5),K39,)</f>
        <v>#REF!</v>
      </c>
      <c r="K39" s="239" t="str">
        <f>IF(D39="","ZZZ9",IF(AND(#REF!&gt;0,#REF!&lt;5),D39&amp;#REF!,D39&amp;"9"))</f>
        <v>ZZZ9</v>
      </c>
      <c r="L39" s="243">
        <f t="shared" ref="L39:L102" si="0">IF(Q39="",999,Q39)</f>
        <v>999</v>
      </c>
      <c r="M39" s="277">
        <f t="shared" ref="M39:M102" si="1">IF(P39=999,999,1)</f>
        <v>999</v>
      </c>
      <c r="N39" s="271"/>
      <c r="O39" s="97"/>
      <c r="P39" s="114">
        <f t="shared" ref="P39:P102" si="2">IF(N39="DA",1,IF(N39="WC",2,IF(N39="SE",3,IF(N39="Q",4,IF(N39="LL",5,999)))))</f>
        <v>999</v>
      </c>
      <c r="Q39" s="97"/>
    </row>
    <row r="40" spans="1:17" s="11" customFormat="1" ht="18.95" customHeight="1" x14ac:dyDescent="0.2">
      <c r="A40" s="244">
        <v>35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si="0"/>
        <v>999</v>
      </c>
      <c r="M40" s="277">
        <f t="shared" si="1"/>
        <v>999</v>
      </c>
      <c r="N40" s="271"/>
      <c r="O40" s="97"/>
      <c r="P40" s="114">
        <f t="shared" si="2"/>
        <v>999</v>
      </c>
      <c r="Q40" s="97"/>
    </row>
    <row r="41" spans="1:17" s="11" customFormat="1" ht="18.95" customHeight="1" x14ac:dyDescent="0.2">
      <c r="A41" s="244">
        <v>36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95" customHeight="1" x14ac:dyDescent="0.2">
      <c r="A42" s="244">
        <v>37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95" customHeight="1" x14ac:dyDescent="0.2">
      <c r="A43" s="244">
        <v>38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95" customHeight="1" x14ac:dyDescent="0.2">
      <c r="A44" s="244">
        <v>39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95" customHeight="1" x14ac:dyDescent="0.2">
      <c r="A45" s="244">
        <v>40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95" customHeight="1" x14ac:dyDescent="0.2">
      <c r="A46" s="244">
        <v>41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95" customHeight="1" x14ac:dyDescent="0.2">
      <c r="A47" s="244">
        <v>42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95" customHeight="1" x14ac:dyDescent="0.2">
      <c r="A48" s="244">
        <v>43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95" customHeight="1" x14ac:dyDescent="0.2">
      <c r="A49" s="244">
        <v>44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95" customHeight="1" x14ac:dyDescent="0.2">
      <c r="A50" s="244">
        <v>45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95" customHeight="1" x14ac:dyDescent="0.2">
      <c r="A51" s="244">
        <v>46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95" customHeight="1" x14ac:dyDescent="0.2">
      <c r="A52" s="244">
        <v>47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95" customHeight="1" x14ac:dyDescent="0.2">
      <c r="A53" s="244">
        <v>48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95" customHeight="1" x14ac:dyDescent="0.2">
      <c r="A54" s="244">
        <v>49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95" customHeight="1" x14ac:dyDescent="0.2">
      <c r="A55" s="244">
        <v>50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95" customHeight="1" x14ac:dyDescent="0.2">
      <c r="A56" s="244">
        <v>51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95" customHeight="1" x14ac:dyDescent="0.2">
      <c r="A57" s="244">
        <v>52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95" customHeight="1" x14ac:dyDescent="0.2">
      <c r="A58" s="244">
        <v>53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95" customHeight="1" x14ac:dyDescent="0.2">
      <c r="A59" s="244">
        <v>54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95" customHeight="1" x14ac:dyDescent="0.2">
      <c r="A60" s="244">
        <v>55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95" customHeight="1" x14ac:dyDescent="0.2">
      <c r="A61" s="244">
        <v>56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95" customHeight="1" x14ac:dyDescent="0.2">
      <c r="A62" s="244">
        <v>57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95" customHeight="1" x14ac:dyDescent="0.2">
      <c r="A63" s="244">
        <v>58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95" customHeight="1" x14ac:dyDescent="0.2">
      <c r="A64" s="244">
        <v>59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95" customHeight="1" x14ac:dyDescent="0.2">
      <c r="A65" s="244">
        <v>60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95" customHeight="1" x14ac:dyDescent="0.2">
      <c r="A66" s="244">
        <v>61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95" customHeight="1" x14ac:dyDescent="0.2">
      <c r="A67" s="244">
        <v>62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95" customHeight="1" x14ac:dyDescent="0.2">
      <c r="A68" s="244">
        <v>63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95" customHeight="1" x14ac:dyDescent="0.2">
      <c r="A69" s="244">
        <v>64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95" customHeight="1" x14ac:dyDescent="0.2">
      <c r="A70" s="244">
        <v>65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95" customHeight="1" x14ac:dyDescent="0.2">
      <c r="A71" s="244">
        <v>66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95" customHeight="1" x14ac:dyDescent="0.2">
      <c r="A72" s="244">
        <v>67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95" customHeight="1" x14ac:dyDescent="0.2">
      <c r="A73" s="244">
        <v>68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95" customHeight="1" x14ac:dyDescent="0.2">
      <c r="A74" s="244">
        <v>69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95" customHeight="1" x14ac:dyDescent="0.2">
      <c r="A75" s="244">
        <v>70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95" customHeight="1" x14ac:dyDescent="0.2">
      <c r="A76" s="244">
        <v>71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95" customHeight="1" x14ac:dyDescent="0.2">
      <c r="A77" s="244">
        <v>72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95" customHeight="1" x14ac:dyDescent="0.2">
      <c r="A78" s="244">
        <v>73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95" customHeight="1" x14ac:dyDescent="0.2">
      <c r="A79" s="244">
        <v>74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95" customHeight="1" x14ac:dyDescent="0.2">
      <c r="A80" s="244">
        <v>75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95" customHeight="1" x14ac:dyDescent="0.2">
      <c r="A81" s="244">
        <v>76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95" customHeight="1" x14ac:dyDescent="0.2">
      <c r="A82" s="244">
        <v>77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95" customHeight="1" x14ac:dyDescent="0.2">
      <c r="A83" s="244">
        <v>78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95" customHeight="1" x14ac:dyDescent="0.2">
      <c r="A84" s="244">
        <v>79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95" customHeight="1" x14ac:dyDescent="0.2">
      <c r="A85" s="244">
        <v>80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95" customHeight="1" x14ac:dyDescent="0.2">
      <c r="A86" s="244">
        <v>81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95" customHeight="1" x14ac:dyDescent="0.2">
      <c r="A87" s="244">
        <v>82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95" customHeight="1" x14ac:dyDescent="0.2">
      <c r="A88" s="244">
        <v>83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95" customHeight="1" x14ac:dyDescent="0.2">
      <c r="A89" s="244">
        <v>84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95" customHeight="1" x14ac:dyDescent="0.2">
      <c r="A90" s="244">
        <v>85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95" customHeight="1" x14ac:dyDescent="0.2">
      <c r="A91" s="244">
        <v>86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95" customHeight="1" x14ac:dyDescent="0.2">
      <c r="A92" s="244">
        <v>87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95" customHeight="1" x14ac:dyDescent="0.2">
      <c r="A93" s="244">
        <v>88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95" customHeight="1" x14ac:dyDescent="0.2">
      <c r="A94" s="244">
        <v>89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95" customHeight="1" x14ac:dyDescent="0.2">
      <c r="A95" s="244">
        <v>90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95" customHeight="1" x14ac:dyDescent="0.2">
      <c r="A96" s="244">
        <v>91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95" customHeight="1" x14ac:dyDescent="0.2">
      <c r="A97" s="244">
        <v>92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95" customHeight="1" x14ac:dyDescent="0.2">
      <c r="A98" s="244">
        <v>93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95" customHeight="1" x14ac:dyDescent="0.2">
      <c r="A99" s="244">
        <v>94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95" customHeight="1" x14ac:dyDescent="0.2">
      <c r="A100" s="244">
        <v>95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95" customHeight="1" x14ac:dyDescent="0.2">
      <c r="A101" s="244">
        <v>96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95" customHeight="1" x14ac:dyDescent="0.2">
      <c r="A102" s="244">
        <v>97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95" customHeight="1" x14ac:dyDescent="0.2">
      <c r="A103" s="244">
        <v>98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ref="L103:L155" si="3">IF(Q103="",999,Q103)</f>
        <v>999</v>
      </c>
      <c r="M103" s="277">
        <f t="shared" ref="M103:M155" si="4">IF(P103=999,999,1)</f>
        <v>999</v>
      </c>
      <c r="N103" s="271"/>
      <c r="O103" s="97"/>
      <c r="P103" s="114">
        <f t="shared" ref="P103:P155" si="5">IF(N103="DA",1,IF(N103="WC",2,IF(N103="SE",3,IF(N103="Q",4,IF(N103="LL",5,999)))))</f>
        <v>999</v>
      </c>
      <c r="Q103" s="97"/>
    </row>
    <row r="104" spans="1:17" s="11" customFormat="1" ht="18.95" customHeight="1" x14ac:dyDescent="0.2">
      <c r="A104" s="244">
        <v>99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si="3"/>
        <v>999</v>
      </c>
      <c r="M104" s="277">
        <f t="shared" si="4"/>
        <v>999</v>
      </c>
      <c r="N104" s="271"/>
      <c r="O104" s="97"/>
      <c r="P104" s="114">
        <f t="shared" si="5"/>
        <v>999</v>
      </c>
      <c r="Q104" s="97"/>
    </row>
    <row r="105" spans="1:17" s="11" customFormat="1" ht="18.95" customHeight="1" x14ac:dyDescent="0.2">
      <c r="A105" s="244">
        <v>100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95" customHeight="1" x14ac:dyDescent="0.2">
      <c r="A106" s="244">
        <v>101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95" customHeight="1" x14ac:dyDescent="0.2">
      <c r="A107" s="244">
        <v>102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95" customHeight="1" x14ac:dyDescent="0.2">
      <c r="A108" s="244">
        <v>103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95" customHeight="1" x14ac:dyDescent="0.2">
      <c r="A109" s="244">
        <v>104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95" customHeight="1" x14ac:dyDescent="0.2">
      <c r="A110" s="244">
        <v>105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95" customHeight="1" x14ac:dyDescent="0.2">
      <c r="A111" s="244">
        <v>106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95" customHeight="1" x14ac:dyDescent="0.2">
      <c r="A112" s="244">
        <v>107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95" customHeight="1" x14ac:dyDescent="0.2">
      <c r="A113" s="244">
        <v>108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95" customHeight="1" x14ac:dyDescent="0.2">
      <c r="A114" s="244">
        <v>109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95" customHeight="1" x14ac:dyDescent="0.2">
      <c r="A115" s="244">
        <v>110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95" customHeight="1" x14ac:dyDescent="0.2">
      <c r="A116" s="244">
        <v>111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95" customHeight="1" x14ac:dyDescent="0.2">
      <c r="A117" s="244">
        <v>112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95" customHeight="1" x14ac:dyDescent="0.2">
      <c r="A118" s="244">
        <v>113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95" customHeight="1" x14ac:dyDescent="0.2">
      <c r="A119" s="244">
        <v>114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95" customHeight="1" x14ac:dyDescent="0.2">
      <c r="A120" s="244">
        <v>115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95" customHeight="1" x14ac:dyDescent="0.2">
      <c r="A121" s="244">
        <v>116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95" customHeight="1" x14ac:dyDescent="0.2">
      <c r="A122" s="244">
        <v>117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95" customHeight="1" x14ac:dyDescent="0.2">
      <c r="A123" s="244">
        <v>118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95" customHeight="1" x14ac:dyDescent="0.2">
      <c r="A124" s="244">
        <v>119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95" customHeight="1" x14ac:dyDescent="0.2">
      <c r="A125" s="244">
        <v>120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95" customHeight="1" x14ac:dyDescent="0.2">
      <c r="A126" s="244">
        <v>121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95" customHeight="1" x14ac:dyDescent="0.2">
      <c r="A127" s="244">
        <v>122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95" customHeight="1" x14ac:dyDescent="0.2">
      <c r="A128" s="244">
        <v>123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95" customHeight="1" x14ac:dyDescent="0.2">
      <c r="A129" s="244">
        <v>124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95" customHeight="1" x14ac:dyDescent="0.2">
      <c r="A130" s="244">
        <v>125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95" customHeight="1" x14ac:dyDescent="0.2">
      <c r="A131" s="244">
        <v>126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95" customHeight="1" x14ac:dyDescent="0.2">
      <c r="A132" s="244">
        <v>127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95" customHeight="1" x14ac:dyDescent="0.2">
      <c r="A133" s="244">
        <v>128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278"/>
      <c r="P133" s="279">
        <f t="shared" si="5"/>
        <v>999</v>
      </c>
      <c r="Q133" s="278"/>
    </row>
    <row r="134" spans="1:17" x14ac:dyDescent="0.2">
      <c r="A134" s="244">
        <v>129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97"/>
      <c r="P134" s="114">
        <f t="shared" si="5"/>
        <v>999</v>
      </c>
      <c r="Q134" s="97"/>
    </row>
    <row r="135" spans="1:17" x14ac:dyDescent="0.2">
      <c r="A135" s="244">
        <v>130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">
      <c r="A136" s="244">
        <v>131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">
      <c r="A137" s="244">
        <v>132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">
      <c r="A138" s="244">
        <v>133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">
      <c r="A139" s="244">
        <v>134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">
      <c r="A140" s="244">
        <v>135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278"/>
      <c r="P140" s="279">
        <f t="shared" si="5"/>
        <v>999</v>
      </c>
      <c r="Q140" s="278"/>
    </row>
    <row r="141" spans="1:17" x14ac:dyDescent="0.2">
      <c r="A141" s="244">
        <v>136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97"/>
      <c r="P141" s="114">
        <f t="shared" si="5"/>
        <v>999</v>
      </c>
      <c r="Q141" s="97"/>
    </row>
    <row r="142" spans="1:17" x14ac:dyDescent="0.2">
      <c r="A142" s="244">
        <v>137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">
      <c r="A143" s="244">
        <v>138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">
      <c r="A144" s="244">
        <v>139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">
      <c r="A145" s="244">
        <v>140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">
      <c r="A146" s="244">
        <v>141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">
      <c r="A147" s="244">
        <v>142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278"/>
      <c r="P147" s="279">
        <f t="shared" si="5"/>
        <v>999</v>
      </c>
      <c r="Q147" s="278"/>
    </row>
    <row r="148" spans="1:17" x14ac:dyDescent="0.2">
      <c r="A148" s="244">
        <v>143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97"/>
      <c r="P148" s="114">
        <f t="shared" si="5"/>
        <v>999</v>
      </c>
      <c r="Q148" s="97"/>
    </row>
    <row r="149" spans="1:17" x14ac:dyDescent="0.2">
      <c r="A149" s="244">
        <v>144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">
      <c r="A150" s="244">
        <v>145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">
      <c r="A151" s="244">
        <v>146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">
      <c r="A152" s="244">
        <v>147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">
      <c r="A153" s="244">
        <v>148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">
      <c r="A154" s="244">
        <v>149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">
      <c r="A155" s="244">
        <v>150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</sheetData>
  <conditionalFormatting sqref="A7:D155">
    <cfRule type="expression" dxfId="94" priority="14" stopIfTrue="1">
      <formula>$Q7&gt;=1</formula>
    </cfRule>
  </conditionalFormatting>
  <conditionalFormatting sqref="E7:E155">
    <cfRule type="expression" dxfId="93" priority="16" stopIfTrue="1">
      <formula>AND(ROUNDDOWN(($A$4-E7)/365.25,0)&lt;=13,G7&lt;&gt;"OK")</formula>
    </cfRule>
    <cfRule type="expression" dxfId="92" priority="17" stopIfTrue="1">
      <formula>AND(ROUNDDOWN(($A$4-E7)/365.25,0)&lt;=14,G7&lt;&gt;"OK")</formula>
    </cfRule>
    <cfRule type="expression" dxfId="91" priority="18" stopIfTrue="1">
      <formula>AND(ROUNDDOWN(($A$4-E7)/365.25,0)&lt;=17,G7&lt;&gt;"OK")</formula>
    </cfRule>
  </conditionalFormatting>
  <conditionalFormatting sqref="E28:E36">
    <cfRule type="expression" dxfId="90" priority="2" stopIfTrue="1">
      <formula>AND(ROUNDDOWN(($A$4-E28)/365.25,0)&lt;=13,G28&lt;&gt;"OK")</formula>
    </cfRule>
    <cfRule type="expression" dxfId="89" priority="3" stopIfTrue="1">
      <formula>AND(ROUNDDOWN(($A$4-E28)/365.25,0)&lt;=14,G28&lt;&gt;"OK")</formula>
    </cfRule>
    <cfRule type="expression" dxfId="88" priority="4" stopIfTrue="1">
      <formula>AND(ROUNDDOWN(($A$4-E28)/365.25,0)&lt;=17,G28&lt;&gt;"OK")</formula>
    </cfRule>
  </conditionalFormatting>
  <conditionalFormatting sqref="J7:J155">
    <cfRule type="cellIs" dxfId="87" priority="15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5" max="16383" man="1"/>
    <brk id="45" max="16383" man="1"/>
    <brk id="65" max="16383" man="1"/>
    <brk id="85" max="16383" man="1"/>
    <brk id="105" max="16383" man="1"/>
    <brk id="125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41"/>
  <sheetViews>
    <sheetView topLeftCell="A4" workbookViewId="0">
      <selection activeCell="O16" sqref="O16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10.5703125" customWidth="1"/>
    <col min="10" max="10" width="7.85546875" customWidth="1"/>
    <col min="11" max="12" width="8.5703125" customWidth="1"/>
    <col min="13" max="13" width="7.85546875" customWidth="1"/>
    <col min="15" max="15" width="5.140625" customWidth="1"/>
    <col min="16" max="16" width="11.5703125" customWidth="1"/>
    <col min="17" max="17" width="9.28515625" customWidth="1"/>
    <col min="25" max="37" width="0" hidden="1" customWidth="1"/>
  </cols>
  <sheetData>
    <row r="1" spans="1:37" ht="26.25" x14ac:dyDescent="0.2">
      <c r="A1" s="478" t="s">
        <v>140</v>
      </c>
      <c r="B1" s="478"/>
      <c r="C1" s="478"/>
      <c r="D1" s="478"/>
      <c r="E1" s="478"/>
      <c r="F1" s="478"/>
      <c r="G1" s="285"/>
      <c r="H1" s="288" t="s">
        <v>52</v>
      </c>
      <c r="I1" s="286"/>
      <c r="J1" s="287"/>
      <c r="L1" s="289"/>
      <c r="M1" s="290"/>
      <c r="N1" s="119"/>
      <c r="O1" s="119" t="s">
        <v>14</v>
      </c>
      <c r="P1" s="119"/>
      <c r="Q1" s="118"/>
      <c r="R1" s="119"/>
      <c r="AB1" s="315" t="e">
        <f>IF(Y5=1,CONCATENATE(VLOOKUP(Y3,AA16:AH27,2)),CONCATENATE(VLOOKUP(Y3,AA2:AK13,2)))</f>
        <v>#REF!</v>
      </c>
      <c r="AC1" s="315" t="e">
        <f>IF(Y5=1,CONCATENATE(VLOOKUP(Y3,AA16:AK27,3)),CONCATENATE(VLOOKUP(Y3,AA2:AK13,3)))</f>
        <v>#REF!</v>
      </c>
      <c r="AD1" s="315" t="e">
        <f>IF(Y5=1,CONCATENATE(VLOOKUP(Y3,AA16:AK27,4)),CONCATENATE(VLOOKUP(Y3,AA2:AK13,4)))</f>
        <v>#REF!</v>
      </c>
      <c r="AE1" s="315" t="e">
        <f>IF(Y5=1,CONCATENATE(VLOOKUP(Y3,AA16:AK27,5)),CONCATENATE(VLOOKUP(Y3,AA2:AK13,5)))</f>
        <v>#REF!</v>
      </c>
      <c r="AF1" s="315" t="e">
        <f>IF(Y5=1,CONCATENATE(VLOOKUP(Y3,AA16:AK27,6)),CONCATENATE(VLOOKUP(Y3,AA2:AK13,6)))</f>
        <v>#REF!</v>
      </c>
      <c r="AG1" s="315" t="e">
        <f>IF(Y5=1,CONCATENATE(VLOOKUP(Y3,AA16:AK27,7)),CONCATENATE(VLOOKUP(Y3,AA2:AK13,7)))</f>
        <v>#REF!</v>
      </c>
      <c r="AH1" s="315" t="e">
        <f>IF(Y5=1,CONCATENATE(VLOOKUP(Y3,AA16:AK27,8)),CONCATENATE(VLOOKUP(Y3,AA2:AK13,8)))</f>
        <v>#REF!</v>
      </c>
      <c r="AI1" s="315" t="e">
        <f>IF(Y5=1,CONCATENATE(VLOOKUP(Y3,AA16:AK27,9)),CONCATENATE(VLOOKUP(Y3,AA2:AK13,9)))</f>
        <v>#REF!</v>
      </c>
      <c r="AJ1" s="315" t="e">
        <f>IF(Y5=1,CONCATENATE(VLOOKUP(Y3,AA16:AK27,10)),CONCATENATE(VLOOKUP(Y3,AA2:AK13,10)))</f>
        <v>#REF!</v>
      </c>
      <c r="AK1" s="315" t="e">
        <f>IF(Y5=1,CONCATENATE(VLOOKUP(Y3,AA16:AK27,11)),CONCATENATE(VLOOKUP(Y3,AA2:AK13,11)))</f>
        <v>#REF!</v>
      </c>
    </row>
    <row r="2" spans="1:37" x14ac:dyDescent="0.2">
      <c r="A2" s="357" t="s">
        <v>51</v>
      </c>
      <c r="B2" s="291"/>
      <c r="C2" s="291"/>
      <c r="D2" s="291"/>
      <c r="E2" s="291" t="s">
        <v>98</v>
      </c>
      <c r="F2" s="291"/>
      <c r="G2" s="292"/>
      <c r="H2" s="293"/>
      <c r="I2" s="293"/>
      <c r="J2" s="294"/>
      <c r="K2" s="289"/>
      <c r="L2" s="289"/>
      <c r="M2" s="289"/>
      <c r="N2" s="121"/>
      <c r="O2" s="99"/>
      <c r="P2" s="121"/>
      <c r="Q2" s="99"/>
      <c r="R2" s="121"/>
      <c r="Y2" s="312"/>
      <c r="Z2" s="311"/>
      <c r="AA2" s="311" t="s">
        <v>64</v>
      </c>
      <c r="AB2" s="314">
        <v>150</v>
      </c>
      <c r="AC2" s="314">
        <v>120</v>
      </c>
      <c r="AD2" s="314">
        <v>100</v>
      </c>
      <c r="AE2" s="314">
        <v>80</v>
      </c>
      <c r="AF2" s="314">
        <v>70</v>
      </c>
      <c r="AG2" s="314">
        <v>60</v>
      </c>
      <c r="AH2" s="314">
        <v>55</v>
      </c>
      <c r="AI2" s="314">
        <v>50</v>
      </c>
      <c r="AJ2" s="314">
        <v>45</v>
      </c>
      <c r="AK2" s="314">
        <v>40</v>
      </c>
    </row>
    <row r="3" spans="1:37" x14ac:dyDescent="0.2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58"/>
      <c r="O3" s="359"/>
      <c r="P3" s="358"/>
      <c r="Q3" s="359"/>
      <c r="R3" s="360"/>
      <c r="Y3" s="311">
        <f>IF(H4="OB","A",IF(H4="IX","W",H4))</f>
        <v>0</v>
      </c>
      <c r="Z3" s="311"/>
      <c r="AA3" s="311" t="s">
        <v>66</v>
      </c>
      <c r="AB3" s="314">
        <v>120</v>
      </c>
      <c r="AC3" s="314">
        <v>90</v>
      </c>
      <c r="AD3" s="314">
        <v>65</v>
      </c>
      <c r="AE3" s="314">
        <v>55</v>
      </c>
      <c r="AF3" s="314">
        <v>50</v>
      </c>
      <c r="AG3" s="314">
        <v>45</v>
      </c>
      <c r="AH3" s="314">
        <v>40</v>
      </c>
      <c r="AI3" s="314">
        <v>35</v>
      </c>
      <c r="AJ3" s="314">
        <v>25</v>
      </c>
      <c r="AK3" s="314">
        <v>20</v>
      </c>
    </row>
    <row r="4" spans="1:37" ht="13.5" thickBot="1" x14ac:dyDescent="0.25">
      <c r="A4" s="477" t="s">
        <v>96</v>
      </c>
      <c r="B4" s="477"/>
      <c r="C4" s="477"/>
      <c r="D4" s="295"/>
      <c r="E4" s="296" t="s">
        <v>139</v>
      </c>
      <c r="F4" s="296"/>
      <c r="G4" s="296"/>
      <c r="H4" s="298"/>
      <c r="I4" s="296"/>
      <c r="J4" s="297"/>
      <c r="K4" s="298"/>
      <c r="L4" s="299" t="e">
        <f>[2]Altalanos!$E$10</f>
        <v>#REF!</v>
      </c>
      <c r="M4" s="298"/>
      <c r="N4" s="361"/>
      <c r="O4" s="362"/>
      <c r="P4" s="363" t="s">
        <v>113</v>
      </c>
      <c r="Q4" s="314" t="s">
        <v>114</v>
      </c>
      <c r="R4" s="314" t="s">
        <v>115</v>
      </c>
      <c r="S4" s="40"/>
      <c r="Y4" s="311"/>
      <c r="Z4" s="311"/>
      <c r="AA4" s="311" t="s">
        <v>67</v>
      </c>
      <c r="AB4" s="314">
        <v>90</v>
      </c>
      <c r="AC4" s="314">
        <v>60</v>
      </c>
      <c r="AD4" s="314">
        <v>45</v>
      </c>
      <c r="AE4" s="314">
        <v>34</v>
      </c>
      <c r="AF4" s="314">
        <v>27</v>
      </c>
      <c r="AG4" s="314">
        <v>22</v>
      </c>
      <c r="AH4" s="314">
        <v>18</v>
      </c>
      <c r="AI4" s="314">
        <v>15</v>
      </c>
      <c r="AJ4" s="314">
        <v>12</v>
      </c>
      <c r="AK4" s="314">
        <v>9</v>
      </c>
    </row>
    <row r="5" spans="1:37" x14ac:dyDescent="0.2">
      <c r="A5" s="33"/>
      <c r="B5" s="33" t="s">
        <v>116</v>
      </c>
      <c r="C5" s="364" t="s">
        <v>117</v>
      </c>
      <c r="D5" s="33" t="s">
        <v>44</v>
      </c>
      <c r="E5" s="33" t="s">
        <v>118</v>
      </c>
      <c r="F5" s="33"/>
      <c r="G5" s="33" t="s">
        <v>29</v>
      </c>
      <c r="H5" s="33"/>
      <c r="I5" s="33" t="s">
        <v>32</v>
      </c>
      <c r="J5" s="33"/>
      <c r="K5" s="365" t="s">
        <v>119</v>
      </c>
      <c r="L5" s="365" t="s">
        <v>120</v>
      </c>
      <c r="M5" s="365" t="s">
        <v>121</v>
      </c>
      <c r="P5" s="366" t="s">
        <v>122</v>
      </c>
      <c r="Q5" s="367" t="s">
        <v>123</v>
      </c>
      <c r="R5" s="367" t="s">
        <v>124</v>
      </c>
      <c r="S5" s="40"/>
      <c r="Y5" s="311" t="e">
        <f>IF(OR([2]Altalanos!$A$8="F1",[2]Altalanos!$A$8="F2",[2]Altalanos!$A$8="N1",[2]Altalanos!$A$8="N2"),1,2)</f>
        <v>#REF!</v>
      </c>
      <c r="Z5" s="311"/>
      <c r="AA5" s="311" t="s">
        <v>68</v>
      </c>
      <c r="AB5" s="314">
        <v>60</v>
      </c>
      <c r="AC5" s="314">
        <v>40</v>
      </c>
      <c r="AD5" s="314">
        <v>30</v>
      </c>
      <c r="AE5" s="314">
        <v>20</v>
      </c>
      <c r="AF5" s="314">
        <v>18</v>
      </c>
      <c r="AG5" s="314">
        <v>15</v>
      </c>
      <c r="AH5" s="314">
        <v>12</v>
      </c>
      <c r="AI5" s="314">
        <v>10</v>
      </c>
      <c r="AJ5" s="314">
        <v>8</v>
      </c>
      <c r="AK5" s="314">
        <v>6</v>
      </c>
    </row>
    <row r="6" spans="1:37" x14ac:dyDescent="0.2">
      <c r="A6" s="300"/>
      <c r="B6" s="300"/>
      <c r="C6" s="368"/>
      <c r="D6" s="300"/>
      <c r="E6" s="300"/>
      <c r="F6" s="300"/>
      <c r="G6" s="300"/>
      <c r="H6" s="300"/>
      <c r="I6" s="300"/>
      <c r="J6" s="300"/>
      <c r="K6" s="300"/>
      <c r="L6" s="300"/>
      <c r="M6" s="300"/>
      <c r="P6" s="369" t="s">
        <v>125</v>
      </c>
      <c r="Q6" s="370" t="s">
        <v>126</v>
      </c>
      <c r="R6" s="370" t="s">
        <v>127</v>
      </c>
      <c r="S6" s="40"/>
      <c r="Y6" s="311"/>
      <c r="Z6" s="311"/>
      <c r="AA6" s="311" t="s">
        <v>69</v>
      </c>
      <c r="AB6" s="314">
        <v>40</v>
      </c>
      <c r="AC6" s="314">
        <v>25</v>
      </c>
      <c r="AD6" s="314">
        <v>18</v>
      </c>
      <c r="AE6" s="314">
        <v>13</v>
      </c>
      <c r="AF6" s="314">
        <v>10</v>
      </c>
      <c r="AG6" s="314">
        <v>8</v>
      </c>
      <c r="AH6" s="314">
        <v>6</v>
      </c>
      <c r="AI6" s="314">
        <v>5</v>
      </c>
      <c r="AJ6" s="314">
        <v>4</v>
      </c>
      <c r="AK6" s="314">
        <v>3</v>
      </c>
    </row>
    <row r="7" spans="1:37" x14ac:dyDescent="0.2">
      <c r="A7" s="371" t="s">
        <v>64</v>
      </c>
      <c r="B7" s="372"/>
      <c r="C7" s="373" t="str">
        <f>IF($B7="","",VLOOKUP($B7,'[2]L16 elő'!$A$7:$O$22,5))</f>
        <v/>
      </c>
      <c r="D7" s="373" t="str">
        <f>IF($B7="","",VLOOKUP($B7,'[2]L16 elő'!$A$7:$O$22,15))</f>
        <v/>
      </c>
      <c r="E7" s="479" t="s">
        <v>111</v>
      </c>
      <c r="F7" s="479"/>
      <c r="G7" s="479" t="str">
        <f>IF($B7="","",VLOOKUP($B7,'[2]L16 elő'!$A$7:$O$22,3))</f>
        <v/>
      </c>
      <c r="H7" s="479"/>
      <c r="I7" s="374" t="str">
        <f>IF($B7="","",VLOOKUP($B7,'[2]L16 elő'!$A$7:$O$22,4))</f>
        <v/>
      </c>
      <c r="J7" s="300"/>
      <c r="K7" s="408" t="s">
        <v>159</v>
      </c>
      <c r="L7" s="376"/>
      <c r="M7" s="377"/>
      <c r="P7" s="363" t="s">
        <v>128</v>
      </c>
      <c r="Q7" s="314" t="s">
        <v>129</v>
      </c>
      <c r="R7" s="314" t="s">
        <v>130</v>
      </c>
      <c r="Y7" s="311"/>
      <c r="Z7" s="311"/>
      <c r="AA7" s="311" t="s">
        <v>70</v>
      </c>
      <c r="AB7" s="314">
        <v>25</v>
      </c>
      <c r="AC7" s="314">
        <v>15</v>
      </c>
      <c r="AD7" s="314">
        <v>13</v>
      </c>
      <c r="AE7" s="314">
        <v>8</v>
      </c>
      <c r="AF7" s="314">
        <v>6</v>
      </c>
      <c r="AG7" s="314">
        <v>4</v>
      </c>
      <c r="AH7" s="314">
        <v>3</v>
      </c>
      <c r="AI7" s="314">
        <v>2</v>
      </c>
      <c r="AJ7" s="314">
        <v>1</v>
      </c>
      <c r="AK7" s="314">
        <v>0</v>
      </c>
    </row>
    <row r="8" spans="1:37" x14ac:dyDescent="0.2">
      <c r="A8" s="371"/>
      <c r="B8" s="378"/>
      <c r="C8" s="379"/>
      <c r="D8" s="379"/>
      <c r="E8" s="379"/>
      <c r="F8" s="379"/>
      <c r="G8" s="379"/>
      <c r="H8" s="379"/>
      <c r="I8" s="379"/>
      <c r="J8" s="300"/>
      <c r="K8" s="371"/>
      <c r="L8" s="371"/>
      <c r="M8" s="380"/>
      <c r="P8" s="366" t="s">
        <v>131</v>
      </c>
      <c r="Q8" s="367" t="s">
        <v>132</v>
      </c>
      <c r="R8" s="367" t="s">
        <v>133</v>
      </c>
      <c r="Y8" s="311"/>
      <c r="Z8" s="311"/>
      <c r="AA8" s="311" t="s">
        <v>71</v>
      </c>
      <c r="AB8" s="314">
        <v>15</v>
      </c>
      <c r="AC8" s="314">
        <v>10</v>
      </c>
      <c r="AD8" s="314">
        <v>7</v>
      </c>
      <c r="AE8" s="314">
        <v>5</v>
      </c>
      <c r="AF8" s="314">
        <v>4</v>
      </c>
      <c r="AG8" s="314">
        <v>3</v>
      </c>
      <c r="AH8" s="314">
        <v>2</v>
      </c>
      <c r="AI8" s="314">
        <v>1</v>
      </c>
      <c r="AJ8" s="314">
        <v>0</v>
      </c>
      <c r="AK8" s="314">
        <v>0</v>
      </c>
    </row>
    <row r="9" spans="1:37" x14ac:dyDescent="0.2">
      <c r="A9" s="371" t="s">
        <v>65</v>
      </c>
      <c r="B9" s="372">
        <v>1</v>
      </c>
      <c r="C9" s="373"/>
      <c r="D9" s="373"/>
      <c r="E9" s="479" t="s">
        <v>137</v>
      </c>
      <c r="F9" s="479"/>
      <c r="G9" s="479"/>
      <c r="H9" s="479"/>
      <c r="I9" s="374"/>
      <c r="J9" s="300"/>
      <c r="K9" s="408" t="s">
        <v>158</v>
      </c>
      <c r="L9" s="376"/>
      <c r="M9" s="377"/>
      <c r="Y9" s="311"/>
      <c r="Z9" s="311"/>
      <c r="AA9" s="311" t="s">
        <v>72</v>
      </c>
      <c r="AB9" s="314">
        <v>10</v>
      </c>
      <c r="AC9" s="314">
        <v>6</v>
      </c>
      <c r="AD9" s="314">
        <v>4</v>
      </c>
      <c r="AE9" s="314">
        <v>2</v>
      </c>
      <c r="AF9" s="314">
        <v>1</v>
      </c>
      <c r="AG9" s="314">
        <v>0</v>
      </c>
      <c r="AH9" s="314">
        <v>0</v>
      </c>
      <c r="AI9" s="314">
        <v>0</v>
      </c>
      <c r="AJ9" s="314">
        <v>0</v>
      </c>
      <c r="AK9" s="314">
        <v>0</v>
      </c>
    </row>
    <row r="10" spans="1:37" x14ac:dyDescent="0.2">
      <c r="A10" s="371"/>
      <c r="B10" s="378"/>
      <c r="C10" s="379"/>
      <c r="D10" s="379"/>
      <c r="E10" s="379"/>
      <c r="F10" s="379"/>
      <c r="G10" s="379"/>
      <c r="H10" s="379"/>
      <c r="I10" s="379"/>
      <c r="J10" s="300"/>
      <c r="K10" s="371"/>
      <c r="L10" s="371"/>
      <c r="M10" s="380"/>
      <c r="Y10" s="311"/>
      <c r="Z10" s="311"/>
      <c r="AA10" s="311" t="s">
        <v>73</v>
      </c>
      <c r="AB10" s="314">
        <v>6</v>
      </c>
      <c r="AC10" s="314">
        <v>3</v>
      </c>
      <c r="AD10" s="314">
        <v>2</v>
      </c>
      <c r="AE10" s="314">
        <v>1</v>
      </c>
      <c r="AF10" s="314">
        <v>0</v>
      </c>
      <c r="AG10" s="314">
        <v>0</v>
      </c>
      <c r="AH10" s="314">
        <v>0</v>
      </c>
      <c r="AI10" s="314">
        <v>0</v>
      </c>
      <c r="AJ10" s="314">
        <v>0</v>
      </c>
      <c r="AK10" s="314">
        <v>0</v>
      </c>
    </row>
    <row r="11" spans="1:37" x14ac:dyDescent="0.2">
      <c r="A11" s="371" t="s">
        <v>134</v>
      </c>
      <c r="B11" s="372"/>
      <c r="C11" s="373" t="str">
        <f>IF($B11="","",VLOOKUP($B11,'[2]L16 elő'!$A$7:$O$22,5))</f>
        <v/>
      </c>
      <c r="D11" s="373" t="str">
        <f>IF($B11="","",VLOOKUP($B11,'[2]L16 elő'!$A$7:$O$22,15))</f>
        <v/>
      </c>
      <c r="E11" s="479" t="s">
        <v>112</v>
      </c>
      <c r="F11" s="479"/>
      <c r="G11" s="479" t="str">
        <f>IF($B11="","",VLOOKUP($B11,'[2]L16 elő'!$A$7:$O$22,3))</f>
        <v/>
      </c>
      <c r="H11" s="479"/>
      <c r="I11" s="374" t="str">
        <f>IF($B11="","",VLOOKUP($B11,'[2]L16 elő'!$A$7:$O$22,4))</f>
        <v/>
      </c>
      <c r="J11" s="300"/>
      <c r="K11" s="408" t="s">
        <v>160</v>
      </c>
      <c r="L11" s="376"/>
      <c r="M11" s="377"/>
      <c r="Y11" s="311"/>
      <c r="Z11" s="311"/>
      <c r="AA11" s="311" t="s">
        <v>78</v>
      </c>
      <c r="AB11" s="314">
        <v>3</v>
      </c>
      <c r="AC11" s="314">
        <v>2</v>
      </c>
      <c r="AD11" s="314">
        <v>1</v>
      </c>
      <c r="AE11" s="314">
        <v>0</v>
      </c>
      <c r="AF11" s="314">
        <v>0</v>
      </c>
      <c r="AG11" s="314">
        <v>0</v>
      </c>
      <c r="AH11" s="314">
        <v>0</v>
      </c>
      <c r="AI11" s="314">
        <v>0</v>
      </c>
      <c r="AJ11" s="314">
        <v>0</v>
      </c>
      <c r="AK11" s="314">
        <v>0</v>
      </c>
    </row>
    <row r="12" spans="1:37" x14ac:dyDescent="0.2">
      <c r="A12" s="371"/>
      <c r="B12" s="378"/>
      <c r="C12" s="379"/>
      <c r="D12" s="379"/>
      <c r="E12" s="379"/>
      <c r="F12" s="379"/>
      <c r="G12" s="379"/>
      <c r="H12" s="379"/>
      <c r="I12" s="379"/>
      <c r="J12" s="300"/>
      <c r="K12" s="368"/>
      <c r="L12" s="368"/>
      <c r="M12" s="380"/>
      <c r="Y12" s="311"/>
      <c r="Z12" s="311"/>
      <c r="AA12" s="311" t="s">
        <v>74</v>
      </c>
      <c r="AB12" s="381">
        <v>0</v>
      </c>
      <c r="AC12" s="381">
        <v>0</v>
      </c>
      <c r="AD12" s="381">
        <v>0</v>
      </c>
      <c r="AE12" s="381">
        <v>0</v>
      </c>
      <c r="AF12" s="381">
        <v>0</v>
      </c>
      <c r="AG12" s="381">
        <v>0</v>
      </c>
      <c r="AH12" s="381">
        <v>0</v>
      </c>
      <c r="AI12" s="381">
        <v>0</v>
      </c>
      <c r="AJ12" s="381">
        <v>0</v>
      </c>
      <c r="AK12" s="381">
        <v>0</v>
      </c>
    </row>
    <row r="13" spans="1:37" x14ac:dyDescent="0.2">
      <c r="A13" s="371" t="s">
        <v>135</v>
      </c>
      <c r="B13" s="372"/>
      <c r="C13" s="373" t="str">
        <f>IF($B13="","",VLOOKUP($B13,'[2]L16 elő'!$A$7:$O$22,5))</f>
        <v/>
      </c>
      <c r="D13" s="373" t="str">
        <f>IF($B13="","",VLOOKUP($B13,'[2]L16 elő'!$A$7:$O$22,15))</f>
        <v/>
      </c>
      <c r="E13" s="479" t="s">
        <v>106</v>
      </c>
      <c r="F13" s="479"/>
      <c r="G13" s="479" t="str">
        <f>IF($B13="","",VLOOKUP($B13,'[2]L16 elő'!$A$7:$O$22,3))</f>
        <v/>
      </c>
      <c r="H13" s="479"/>
      <c r="I13" s="374" t="str">
        <f>IF($B13="","",VLOOKUP($B13,'[2]L16 elő'!$A$7:$O$22,4))</f>
        <v/>
      </c>
      <c r="J13" s="300"/>
      <c r="K13" s="408" t="s">
        <v>157</v>
      </c>
      <c r="L13" s="376"/>
      <c r="M13" s="377"/>
      <c r="Y13" s="311"/>
      <c r="Z13" s="311"/>
      <c r="AA13" s="311" t="s">
        <v>75</v>
      </c>
      <c r="AB13" s="381">
        <v>0</v>
      </c>
      <c r="AC13" s="381">
        <v>0</v>
      </c>
      <c r="AD13" s="381">
        <v>0</v>
      </c>
      <c r="AE13" s="381">
        <v>0</v>
      </c>
      <c r="AF13" s="381">
        <v>0</v>
      </c>
      <c r="AG13" s="381">
        <v>0</v>
      </c>
      <c r="AH13" s="381">
        <v>0</v>
      </c>
      <c r="AI13" s="381">
        <v>0</v>
      </c>
      <c r="AJ13" s="381">
        <v>0</v>
      </c>
      <c r="AK13" s="381">
        <v>0</v>
      </c>
    </row>
    <row r="14" spans="1:37" x14ac:dyDescent="0.2">
      <c r="A14" s="371"/>
      <c r="B14" s="378"/>
      <c r="C14" s="379"/>
      <c r="D14" s="379"/>
      <c r="E14" s="379"/>
      <c r="F14" s="379"/>
      <c r="G14" s="379"/>
      <c r="H14" s="379"/>
      <c r="I14" s="379"/>
      <c r="J14" s="300"/>
      <c r="K14" s="371"/>
      <c r="L14" s="371"/>
      <c r="M14" s="380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</row>
    <row r="15" spans="1:37" x14ac:dyDescent="0.2">
      <c r="A15" s="371" t="s">
        <v>136</v>
      </c>
      <c r="B15" s="372"/>
      <c r="C15" s="373" t="str">
        <f>IF($B15="","",VLOOKUP($B15,'[2]L16 elő'!$A$7:$O$22,5))</f>
        <v/>
      </c>
      <c r="D15" s="373" t="str">
        <f>IF($B15="","",VLOOKUP($B15,'[2]L16 elő'!$A$7:$O$22,15))</f>
        <v/>
      </c>
      <c r="E15" s="479" t="s">
        <v>99</v>
      </c>
      <c r="F15" s="479"/>
      <c r="G15" s="479" t="str">
        <f>IF($B15="","",VLOOKUP($B15,'[2]L16 elő'!$A$7:$O$22,3))</f>
        <v/>
      </c>
      <c r="H15" s="479"/>
      <c r="I15" s="374" t="str">
        <f>IF($B15="","",VLOOKUP($B15,'[2]L16 elő'!$A$7:$O$22,4))</f>
        <v/>
      </c>
      <c r="J15" s="300"/>
      <c r="K15" s="408" t="s">
        <v>161</v>
      </c>
      <c r="L15" s="376"/>
      <c r="M15" s="377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</row>
    <row r="16" spans="1:37" x14ac:dyDescent="0.2">
      <c r="A16" s="300"/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Y16" s="311"/>
      <c r="Z16" s="311"/>
      <c r="AA16" s="311" t="s">
        <v>64</v>
      </c>
      <c r="AB16" s="311">
        <v>300</v>
      </c>
      <c r="AC16" s="311">
        <v>250</v>
      </c>
      <c r="AD16" s="311">
        <v>220</v>
      </c>
      <c r="AE16" s="311">
        <v>180</v>
      </c>
      <c r="AF16" s="311">
        <v>160</v>
      </c>
      <c r="AG16" s="311">
        <v>150</v>
      </c>
      <c r="AH16" s="311">
        <v>140</v>
      </c>
      <c r="AI16" s="311">
        <v>130</v>
      </c>
      <c r="AJ16" s="311">
        <v>120</v>
      </c>
      <c r="AK16" s="311">
        <v>110</v>
      </c>
    </row>
    <row r="17" spans="1:37" x14ac:dyDescent="0.2">
      <c r="A17" s="300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Y17" s="311"/>
      <c r="Z17" s="311"/>
      <c r="AA17" s="311" t="s">
        <v>66</v>
      </c>
      <c r="AB17" s="311">
        <v>250</v>
      </c>
      <c r="AC17" s="311">
        <v>200</v>
      </c>
      <c r="AD17" s="311">
        <v>160</v>
      </c>
      <c r="AE17" s="311">
        <v>140</v>
      </c>
      <c r="AF17" s="311">
        <v>120</v>
      </c>
      <c r="AG17" s="311">
        <v>110</v>
      </c>
      <c r="AH17" s="311">
        <v>100</v>
      </c>
      <c r="AI17" s="311">
        <v>90</v>
      </c>
      <c r="AJ17" s="311">
        <v>80</v>
      </c>
      <c r="AK17" s="311">
        <v>70</v>
      </c>
    </row>
    <row r="18" spans="1:37" ht="18.75" customHeight="1" x14ac:dyDescent="0.2">
      <c r="A18" s="300"/>
      <c r="B18" s="486"/>
      <c r="C18" s="486"/>
      <c r="D18" s="480" t="str">
        <f>E7</f>
        <v>MTK-BTC</v>
      </c>
      <c r="E18" s="480"/>
      <c r="F18" s="480" t="str">
        <f>E9</f>
        <v>BP.HONVÉD</v>
      </c>
      <c r="G18" s="480"/>
      <c r="H18" s="480" t="str">
        <f>E11</f>
        <v>BVSC-ZUGLÓ</v>
      </c>
      <c r="I18" s="480"/>
      <c r="J18" s="480" t="str">
        <f>E13</f>
        <v>FORTUNA SE</v>
      </c>
      <c r="K18" s="480"/>
      <c r="L18" s="480" t="str">
        <f>E15</f>
        <v>TENISZ MŰHELY</v>
      </c>
      <c r="M18" s="480"/>
      <c r="Y18" s="311"/>
      <c r="Z18" s="311"/>
      <c r="AA18" s="311" t="s">
        <v>67</v>
      </c>
      <c r="AB18" s="311">
        <v>200</v>
      </c>
      <c r="AC18" s="311">
        <v>150</v>
      </c>
      <c r="AD18" s="311">
        <v>130</v>
      </c>
      <c r="AE18" s="311">
        <v>110</v>
      </c>
      <c r="AF18" s="311">
        <v>95</v>
      </c>
      <c r="AG18" s="311">
        <v>80</v>
      </c>
      <c r="AH18" s="311">
        <v>70</v>
      </c>
      <c r="AI18" s="311">
        <v>60</v>
      </c>
      <c r="AJ18" s="311">
        <v>55</v>
      </c>
      <c r="AK18" s="311">
        <v>50</v>
      </c>
    </row>
    <row r="19" spans="1:37" ht="18.75" customHeight="1" x14ac:dyDescent="0.2">
      <c r="A19" s="382" t="s">
        <v>64</v>
      </c>
      <c r="B19" s="481" t="str">
        <f>E7</f>
        <v>MTK-BTC</v>
      </c>
      <c r="C19" s="481"/>
      <c r="D19" s="482"/>
      <c r="E19" s="482"/>
      <c r="F19" s="483" t="s">
        <v>144</v>
      </c>
      <c r="G19" s="484"/>
      <c r="H19" s="483" t="s">
        <v>144</v>
      </c>
      <c r="I19" s="484"/>
      <c r="J19" s="485" t="s">
        <v>144</v>
      </c>
      <c r="K19" s="480"/>
      <c r="L19" s="480" t="s">
        <v>153</v>
      </c>
      <c r="M19" s="480"/>
      <c r="Y19" s="311"/>
      <c r="Z19" s="311"/>
      <c r="AA19" s="311" t="s">
        <v>68</v>
      </c>
      <c r="AB19" s="311">
        <v>150</v>
      </c>
      <c r="AC19" s="311">
        <v>120</v>
      </c>
      <c r="AD19" s="311">
        <v>100</v>
      </c>
      <c r="AE19" s="311">
        <v>80</v>
      </c>
      <c r="AF19" s="311">
        <v>70</v>
      </c>
      <c r="AG19" s="311">
        <v>60</v>
      </c>
      <c r="AH19" s="311">
        <v>55</v>
      </c>
      <c r="AI19" s="311">
        <v>50</v>
      </c>
      <c r="AJ19" s="311">
        <v>45</v>
      </c>
      <c r="AK19" s="311">
        <v>40</v>
      </c>
    </row>
    <row r="20" spans="1:37" ht="18.75" customHeight="1" x14ac:dyDescent="0.2">
      <c r="A20" s="382" t="s">
        <v>65</v>
      </c>
      <c r="B20" s="481" t="str">
        <f>E9</f>
        <v>BP.HONVÉD</v>
      </c>
      <c r="C20" s="481"/>
      <c r="D20" s="488" t="s">
        <v>145</v>
      </c>
      <c r="E20" s="488"/>
      <c r="F20" s="482"/>
      <c r="G20" s="482"/>
      <c r="H20" s="488" t="s">
        <v>149</v>
      </c>
      <c r="I20" s="488"/>
      <c r="J20" s="488" t="s">
        <v>149</v>
      </c>
      <c r="K20" s="488"/>
      <c r="L20" s="487" t="s">
        <v>145</v>
      </c>
      <c r="M20" s="487"/>
      <c r="Y20" s="311"/>
      <c r="Z20" s="311"/>
      <c r="AA20" s="311" t="s">
        <v>69</v>
      </c>
      <c r="AB20" s="311">
        <v>120</v>
      </c>
      <c r="AC20" s="311">
        <v>90</v>
      </c>
      <c r="AD20" s="311">
        <v>65</v>
      </c>
      <c r="AE20" s="311">
        <v>55</v>
      </c>
      <c r="AF20" s="311">
        <v>50</v>
      </c>
      <c r="AG20" s="311">
        <v>45</v>
      </c>
      <c r="AH20" s="311">
        <v>40</v>
      </c>
      <c r="AI20" s="311">
        <v>35</v>
      </c>
      <c r="AJ20" s="311">
        <v>25</v>
      </c>
      <c r="AK20" s="311">
        <v>20</v>
      </c>
    </row>
    <row r="21" spans="1:37" ht="18.75" customHeight="1" x14ac:dyDescent="0.2">
      <c r="A21" s="382" t="s">
        <v>134</v>
      </c>
      <c r="B21" s="481" t="str">
        <f>E11</f>
        <v>BVSC-ZUGLÓ</v>
      </c>
      <c r="C21" s="481"/>
      <c r="D21" s="488" t="s">
        <v>145</v>
      </c>
      <c r="E21" s="488"/>
      <c r="F21" s="483" t="s">
        <v>152</v>
      </c>
      <c r="G21" s="484"/>
      <c r="H21" s="482"/>
      <c r="I21" s="482"/>
      <c r="J21" s="483" t="s">
        <v>144</v>
      </c>
      <c r="K21" s="484"/>
      <c r="L21" s="483" t="s">
        <v>152</v>
      </c>
      <c r="M21" s="484"/>
      <c r="R21" s="407"/>
      <c r="Y21" s="311"/>
      <c r="Z21" s="311"/>
      <c r="AA21" s="311" t="s">
        <v>70</v>
      </c>
      <c r="AB21" s="311">
        <v>90</v>
      </c>
      <c r="AC21" s="311">
        <v>60</v>
      </c>
      <c r="AD21" s="311">
        <v>45</v>
      </c>
      <c r="AE21" s="311">
        <v>34</v>
      </c>
      <c r="AF21" s="311">
        <v>27</v>
      </c>
      <c r="AG21" s="311">
        <v>22</v>
      </c>
      <c r="AH21" s="311">
        <v>18</v>
      </c>
      <c r="AI21" s="311">
        <v>15</v>
      </c>
      <c r="AJ21" s="311">
        <v>12</v>
      </c>
      <c r="AK21" s="311">
        <v>9</v>
      </c>
    </row>
    <row r="22" spans="1:37" ht="18.75" customHeight="1" x14ac:dyDescent="0.2">
      <c r="A22" s="382" t="s">
        <v>135</v>
      </c>
      <c r="B22" s="481" t="str">
        <f>E13</f>
        <v>FORTUNA SE</v>
      </c>
      <c r="C22" s="481"/>
      <c r="D22" s="488" t="s">
        <v>145</v>
      </c>
      <c r="E22" s="488"/>
      <c r="F22" s="484" t="s">
        <v>152</v>
      </c>
      <c r="G22" s="484"/>
      <c r="H22" s="487" t="s">
        <v>145</v>
      </c>
      <c r="I22" s="487"/>
      <c r="J22" s="482"/>
      <c r="K22" s="482"/>
      <c r="L22" s="484" t="s">
        <v>144</v>
      </c>
      <c r="M22" s="484"/>
      <c r="Y22" s="311"/>
      <c r="Z22" s="311"/>
      <c r="AA22" s="311" t="s">
        <v>71</v>
      </c>
      <c r="AB22" s="311">
        <v>60</v>
      </c>
      <c r="AC22" s="311">
        <v>40</v>
      </c>
      <c r="AD22" s="311">
        <v>30</v>
      </c>
      <c r="AE22" s="311">
        <v>20</v>
      </c>
      <c r="AF22" s="311">
        <v>18</v>
      </c>
      <c r="AG22" s="311">
        <v>15</v>
      </c>
      <c r="AH22" s="311">
        <v>12</v>
      </c>
      <c r="AI22" s="311">
        <v>10</v>
      </c>
      <c r="AJ22" s="311">
        <v>8</v>
      </c>
      <c r="AK22" s="311">
        <v>6</v>
      </c>
    </row>
    <row r="23" spans="1:37" ht="18.75" customHeight="1" x14ac:dyDescent="0.2">
      <c r="A23" s="382" t="s">
        <v>136</v>
      </c>
      <c r="B23" s="481" t="str">
        <f>E15</f>
        <v>TENISZ MŰHELY</v>
      </c>
      <c r="C23" s="481"/>
      <c r="D23" s="488" t="s">
        <v>150</v>
      </c>
      <c r="E23" s="488"/>
      <c r="F23" s="491" t="s">
        <v>144</v>
      </c>
      <c r="G23" s="484"/>
      <c r="H23" s="487" t="s">
        <v>149</v>
      </c>
      <c r="I23" s="487"/>
      <c r="J23" s="487" t="s">
        <v>145</v>
      </c>
      <c r="K23" s="487"/>
      <c r="L23" s="482"/>
      <c r="M23" s="482"/>
      <c r="Y23" s="311"/>
      <c r="Z23" s="311"/>
      <c r="AA23" s="311" t="s">
        <v>72</v>
      </c>
      <c r="AB23" s="311">
        <v>40</v>
      </c>
      <c r="AC23" s="311">
        <v>25</v>
      </c>
      <c r="AD23" s="311">
        <v>18</v>
      </c>
      <c r="AE23" s="311">
        <v>13</v>
      </c>
      <c r="AF23" s="311">
        <v>8</v>
      </c>
      <c r="AG23" s="311">
        <v>7</v>
      </c>
      <c r="AH23" s="311">
        <v>6</v>
      </c>
      <c r="AI23" s="311">
        <v>5</v>
      </c>
      <c r="AJ23" s="311">
        <v>4</v>
      </c>
      <c r="AK23" s="311">
        <v>3</v>
      </c>
    </row>
    <row r="24" spans="1:37" x14ac:dyDescent="0.2">
      <c r="A24" s="300"/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Y24" s="311"/>
      <c r="Z24" s="311"/>
      <c r="AA24" s="311" t="s">
        <v>73</v>
      </c>
      <c r="AB24" s="311">
        <v>25</v>
      </c>
      <c r="AC24" s="311">
        <v>15</v>
      </c>
      <c r="AD24" s="311">
        <v>13</v>
      </c>
      <c r="AE24" s="311">
        <v>7</v>
      </c>
      <c r="AF24" s="311">
        <v>6</v>
      </c>
      <c r="AG24" s="311">
        <v>5</v>
      </c>
      <c r="AH24" s="311">
        <v>4</v>
      </c>
      <c r="AI24" s="311">
        <v>3</v>
      </c>
      <c r="AJ24" s="311">
        <v>2</v>
      </c>
      <c r="AK24" s="311">
        <v>1</v>
      </c>
    </row>
    <row r="25" spans="1:37" x14ac:dyDescent="0.2">
      <c r="A25" s="300"/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Y25" s="311"/>
      <c r="Z25" s="311"/>
      <c r="AA25" s="311" t="s">
        <v>78</v>
      </c>
      <c r="AB25" s="311">
        <v>15</v>
      </c>
      <c r="AC25" s="311">
        <v>10</v>
      </c>
      <c r="AD25" s="311">
        <v>8</v>
      </c>
      <c r="AE25" s="311">
        <v>4</v>
      </c>
      <c r="AF25" s="311">
        <v>3</v>
      </c>
      <c r="AG25" s="311">
        <v>2</v>
      </c>
      <c r="AH25" s="311">
        <v>1</v>
      </c>
      <c r="AI25" s="311">
        <v>0</v>
      </c>
      <c r="AJ25" s="311">
        <v>0</v>
      </c>
      <c r="AK25" s="311">
        <v>0</v>
      </c>
    </row>
    <row r="26" spans="1:37" x14ac:dyDescent="0.2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Y26" s="311"/>
      <c r="Z26" s="311"/>
      <c r="AA26" s="311" t="s">
        <v>74</v>
      </c>
      <c r="AB26" s="311">
        <v>10</v>
      </c>
      <c r="AC26" s="311">
        <v>6</v>
      </c>
      <c r="AD26" s="311">
        <v>4</v>
      </c>
      <c r="AE26" s="311">
        <v>2</v>
      </c>
      <c r="AF26" s="311">
        <v>1</v>
      </c>
      <c r="AG26" s="311">
        <v>0</v>
      </c>
      <c r="AH26" s="311">
        <v>0</v>
      </c>
      <c r="AI26" s="311">
        <v>0</v>
      </c>
      <c r="AJ26" s="311">
        <v>0</v>
      </c>
      <c r="AK26" s="311">
        <v>0</v>
      </c>
    </row>
    <row r="27" spans="1:37" x14ac:dyDescent="0.2">
      <c r="A27" s="300"/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Y27" s="311"/>
      <c r="Z27" s="311"/>
      <c r="AA27" s="311" t="s">
        <v>75</v>
      </c>
      <c r="AB27" s="311">
        <v>3</v>
      </c>
      <c r="AC27" s="311">
        <v>2</v>
      </c>
      <c r="AD27" s="311">
        <v>1</v>
      </c>
      <c r="AE27" s="311">
        <v>0</v>
      </c>
      <c r="AF27" s="311">
        <v>0</v>
      </c>
      <c r="AG27" s="311">
        <v>0</v>
      </c>
      <c r="AH27" s="311">
        <v>0</v>
      </c>
      <c r="AI27" s="311">
        <v>0</v>
      </c>
      <c r="AJ27" s="311">
        <v>0</v>
      </c>
      <c r="AK27" s="311">
        <v>0</v>
      </c>
    </row>
    <row r="28" spans="1:37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37" x14ac:dyDescent="0.2">
      <c r="A29" s="300"/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</row>
    <row r="30" spans="1:37" x14ac:dyDescent="0.2">
      <c r="A30" s="300"/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</row>
    <row r="31" spans="1:37" x14ac:dyDescent="0.2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</row>
    <row r="32" spans="1:37" x14ac:dyDescent="0.2">
      <c r="A32" s="30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83"/>
      <c r="M32" s="300"/>
    </row>
    <row r="33" spans="1:18" x14ac:dyDescent="0.2">
      <c r="A33" s="181" t="s">
        <v>44</v>
      </c>
      <c r="B33" s="182"/>
      <c r="C33" s="264"/>
      <c r="D33" s="384" t="s">
        <v>5</v>
      </c>
      <c r="E33" s="385" t="s">
        <v>46</v>
      </c>
      <c r="F33" s="386"/>
      <c r="G33" s="384" t="s">
        <v>5</v>
      </c>
      <c r="H33" s="385" t="s">
        <v>54</v>
      </c>
      <c r="I33" s="387"/>
      <c r="J33" s="385" t="s">
        <v>55</v>
      </c>
      <c r="K33" s="388" t="s">
        <v>56</v>
      </c>
      <c r="L33" s="33"/>
      <c r="M33" s="386"/>
      <c r="P33" s="389"/>
      <c r="Q33" s="389"/>
      <c r="R33" s="390"/>
    </row>
    <row r="34" spans="1:18" x14ac:dyDescent="0.2">
      <c r="A34" s="305" t="s">
        <v>45</v>
      </c>
      <c r="B34" s="306"/>
      <c r="C34" s="307"/>
      <c r="D34" s="391"/>
      <c r="E34" s="489"/>
      <c r="F34" s="489"/>
      <c r="G34" s="392" t="s">
        <v>6</v>
      </c>
      <c r="H34" s="306"/>
      <c r="I34" s="393"/>
      <c r="J34" s="394"/>
      <c r="K34" s="303" t="s">
        <v>47</v>
      </c>
      <c r="L34" s="395"/>
      <c r="M34" s="396"/>
      <c r="P34" s="397"/>
      <c r="Q34" s="397"/>
      <c r="R34" s="196"/>
    </row>
    <row r="35" spans="1:18" x14ac:dyDescent="0.2">
      <c r="A35" s="308" t="s">
        <v>53</v>
      </c>
      <c r="B35" s="216"/>
      <c r="C35" s="309"/>
      <c r="D35" s="398"/>
      <c r="E35" s="490"/>
      <c r="F35" s="490"/>
      <c r="G35" s="399" t="s">
        <v>7</v>
      </c>
      <c r="H35" s="84"/>
      <c r="I35" s="302"/>
      <c r="J35" s="85"/>
      <c r="K35" s="400"/>
      <c r="L35" s="383"/>
      <c r="M35" s="401"/>
      <c r="P35" s="196"/>
      <c r="Q35" s="192"/>
      <c r="R35" s="196"/>
    </row>
    <row r="36" spans="1:18" x14ac:dyDescent="0.2">
      <c r="A36" s="230"/>
      <c r="B36" s="231"/>
      <c r="C36" s="232"/>
      <c r="D36" s="398"/>
      <c r="E36" s="86"/>
      <c r="F36" s="300"/>
      <c r="G36" s="399" t="s">
        <v>8</v>
      </c>
      <c r="H36" s="84"/>
      <c r="I36" s="302"/>
      <c r="J36" s="85"/>
      <c r="K36" s="303" t="s">
        <v>48</v>
      </c>
      <c r="L36" s="395"/>
      <c r="M36" s="396"/>
      <c r="P36" s="397"/>
      <c r="Q36" s="397"/>
      <c r="R36" s="196"/>
    </row>
    <row r="37" spans="1:18" x14ac:dyDescent="0.2">
      <c r="A37" s="207"/>
      <c r="B37" s="127"/>
      <c r="C37" s="208"/>
      <c r="D37" s="398"/>
      <c r="E37" s="86"/>
      <c r="F37" s="300"/>
      <c r="G37" s="399" t="s">
        <v>9</v>
      </c>
      <c r="H37" s="84"/>
      <c r="I37" s="302"/>
      <c r="J37" s="85"/>
      <c r="K37" s="402"/>
      <c r="L37" s="300"/>
      <c r="M37" s="403"/>
      <c r="P37" s="196"/>
      <c r="Q37" s="192"/>
      <c r="R37" s="196"/>
    </row>
    <row r="38" spans="1:18" x14ac:dyDescent="0.2">
      <c r="A38" s="218"/>
      <c r="B38" s="233"/>
      <c r="C38" s="263"/>
      <c r="D38" s="398"/>
      <c r="E38" s="86"/>
      <c r="F38" s="300"/>
      <c r="G38" s="399" t="s">
        <v>10</v>
      </c>
      <c r="H38" s="84"/>
      <c r="I38" s="302"/>
      <c r="J38" s="85"/>
      <c r="K38" s="308"/>
      <c r="L38" s="383"/>
      <c r="M38" s="401"/>
      <c r="P38" s="196"/>
      <c r="Q38" s="192"/>
      <c r="R38" s="196"/>
    </row>
    <row r="39" spans="1:18" x14ac:dyDescent="0.2">
      <c r="A39" s="219"/>
      <c r="B39" s="22"/>
      <c r="C39" s="208"/>
      <c r="D39" s="398"/>
      <c r="E39" s="86"/>
      <c r="F39" s="300"/>
      <c r="G39" s="399" t="s">
        <v>11</v>
      </c>
      <c r="H39" s="84"/>
      <c r="I39" s="302"/>
      <c r="J39" s="85"/>
      <c r="K39" s="303" t="s">
        <v>34</v>
      </c>
      <c r="L39" s="395"/>
      <c r="M39" s="396"/>
      <c r="P39" s="397"/>
      <c r="Q39" s="397"/>
      <c r="R39" s="196"/>
    </row>
    <row r="40" spans="1:18" x14ac:dyDescent="0.2">
      <c r="A40" s="219"/>
      <c r="B40" s="22"/>
      <c r="C40" s="228"/>
      <c r="D40" s="398"/>
      <c r="E40" s="86"/>
      <c r="F40" s="300"/>
      <c r="G40" s="399" t="s">
        <v>12</v>
      </c>
      <c r="H40" s="84"/>
      <c r="I40" s="302"/>
      <c r="J40" s="85"/>
      <c r="K40" s="402"/>
      <c r="L40" s="300"/>
      <c r="M40" s="403"/>
      <c r="P40" s="196"/>
      <c r="Q40" s="192"/>
      <c r="R40" s="196"/>
    </row>
    <row r="41" spans="1:18" x14ac:dyDescent="0.2">
      <c r="A41" s="220"/>
      <c r="B41" s="217"/>
      <c r="C41" s="229"/>
      <c r="D41" s="404"/>
      <c r="E41" s="210"/>
      <c r="F41" s="383"/>
      <c r="G41" s="405" t="s">
        <v>13</v>
      </c>
      <c r="H41" s="216"/>
      <c r="I41" s="304"/>
      <c r="J41" s="212"/>
      <c r="K41" s="308" t="e">
        <f>L4</f>
        <v>#REF!</v>
      </c>
      <c r="L41" s="383"/>
      <c r="M41" s="401"/>
      <c r="P41" s="196"/>
      <c r="Q41" s="192"/>
      <c r="R41" s="406"/>
    </row>
  </sheetData>
  <mergeCells count="50">
    <mergeCell ref="E34:F34"/>
    <mergeCell ref="E35:F35"/>
    <mergeCell ref="B23:C23"/>
    <mergeCell ref="D23:E23"/>
    <mergeCell ref="F23:G23"/>
    <mergeCell ref="J23:K23"/>
    <mergeCell ref="L23:M23"/>
    <mergeCell ref="B22:C22"/>
    <mergeCell ref="D22:E22"/>
    <mergeCell ref="F22:G22"/>
    <mergeCell ref="H22:I22"/>
    <mergeCell ref="J22:K22"/>
    <mergeCell ref="L22:M22"/>
    <mergeCell ref="H23:I23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86" priority="1" stopIfTrue="1" operator="equal">
      <formula>"Bye"</formula>
    </cfRule>
  </conditionalFormatting>
  <conditionalFormatting sqref="R41">
    <cfRule type="expression" dxfId="85" priority="2" stopIfTrue="1">
      <formula>$O$1="CU"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6"/>
  <sheetViews>
    <sheetView workbookViewId="0">
      <selection activeCell="U15" sqref="U15"/>
    </sheetView>
  </sheetViews>
  <sheetFormatPr defaultRowHeight="12.75" x14ac:dyDescent="0.2"/>
  <cols>
    <col min="1" max="1" width="3.85546875" customWidth="1"/>
    <col min="2" max="2" width="16.140625" customWidth="1"/>
    <col min="3" max="3" width="11.85546875" customWidth="1"/>
    <col min="4" max="4" width="11.85546875" style="40" customWidth="1"/>
    <col min="5" max="5" width="10.7109375" style="334" customWidth="1"/>
    <col min="6" max="6" width="6.140625" style="93" hidden="1" customWidth="1"/>
    <col min="7" max="7" width="35" style="93" customWidth="1"/>
    <col min="8" max="8" width="7.7109375" style="40" customWidth="1"/>
    <col min="9" max="13" width="7.42578125" style="40" hidden="1" customWidth="1"/>
    <col min="14" max="15" width="7.42578125" style="40" customWidth="1"/>
    <col min="16" max="16" width="7.42578125" style="40" hidden="1" customWidth="1"/>
    <col min="17" max="17" width="7.42578125" style="40" customWidth="1"/>
  </cols>
  <sheetData>
    <row r="1" spans="1:17" ht="26.25" x14ac:dyDescent="0.35">
      <c r="A1" s="238" t="e">
        <f>[2]Altalanos!$A$6</f>
        <v>#REF!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5" thickBot="1" x14ac:dyDescent="0.25">
      <c r="B2" s="89" t="s">
        <v>51</v>
      </c>
      <c r="C2" s="356" t="e">
        <f>[2]Altalanos!$B$8</f>
        <v>#REF!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5" thickBot="1" x14ac:dyDescent="0.25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5" thickBot="1" x14ac:dyDescent="0.25">
      <c r="A5" s="248" t="e">
        <f>[2]Altalanos!$A$10</f>
        <v>#REF!</v>
      </c>
      <c r="B5" s="248"/>
      <c r="C5" s="90" t="e">
        <f>[2]Altalanos!$C$10</f>
        <v>#REF!</v>
      </c>
      <c r="D5" s="91" t="e">
        <f>[2]Altalanos!$D$10</f>
        <v>#REF!</v>
      </c>
      <c r="E5" s="91"/>
      <c r="F5" s="91"/>
      <c r="G5" s="91"/>
      <c r="H5" s="412" t="e">
        <f>[2]Altalanos!$E$10</f>
        <v>#REF!</v>
      </c>
      <c r="I5" s="413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25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95" customHeight="1" x14ac:dyDescent="0.2">
      <c r="A7" s="244">
        <v>1</v>
      </c>
      <c r="B7" s="95" t="s">
        <v>173</v>
      </c>
      <c r="C7" s="95"/>
      <c r="D7" s="96"/>
      <c r="E7" s="257"/>
      <c r="F7" s="321"/>
      <c r="G7" s="322"/>
      <c r="H7" s="96">
        <v>14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95" customHeight="1" x14ac:dyDescent="0.2">
      <c r="A8" s="244">
        <v>2</v>
      </c>
      <c r="B8" s="95" t="s">
        <v>166</v>
      </c>
      <c r="C8" s="95"/>
      <c r="D8" s="96"/>
      <c r="E8" s="257"/>
      <c r="F8" s="323"/>
      <c r="G8" s="278"/>
      <c r="H8" s="96">
        <v>18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95" customHeight="1" x14ac:dyDescent="0.2">
      <c r="A9" s="244">
        <v>3</v>
      </c>
      <c r="B9" s="95" t="s">
        <v>181</v>
      </c>
      <c r="C9" s="95"/>
      <c r="D9" s="96"/>
      <c r="E9" s="257"/>
      <c r="F9" s="323"/>
      <c r="G9" s="278"/>
      <c r="H9" s="96">
        <v>34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95" customHeight="1" x14ac:dyDescent="0.2">
      <c r="A10" s="244">
        <v>4</v>
      </c>
      <c r="B10" s="95" t="s">
        <v>182</v>
      </c>
      <c r="C10" s="95"/>
      <c r="D10" s="96"/>
      <c r="E10" s="257"/>
      <c r="F10" s="323"/>
      <c r="G10" s="278"/>
      <c r="H10" s="96">
        <v>38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95" customHeight="1" x14ac:dyDescent="0.2">
      <c r="A11" s="244">
        <v>5</v>
      </c>
      <c r="B11" s="95" t="s">
        <v>183</v>
      </c>
      <c r="C11" s="95"/>
      <c r="D11" s="96"/>
      <c r="E11" s="257"/>
      <c r="F11" s="323"/>
      <c r="G11" s="278"/>
      <c r="H11" s="96">
        <v>39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95" customHeight="1" x14ac:dyDescent="0.2">
      <c r="A12" s="244">
        <v>6</v>
      </c>
      <c r="B12" s="95" t="s">
        <v>112</v>
      </c>
      <c r="C12" s="95"/>
      <c r="D12" s="96"/>
      <c r="E12" s="257"/>
      <c r="F12" s="323"/>
      <c r="G12" s="278"/>
      <c r="H12" s="96">
        <v>75</v>
      </c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95" customHeight="1" x14ac:dyDescent="0.2">
      <c r="A13" s="244">
        <v>7</v>
      </c>
      <c r="B13" s="95" t="s">
        <v>184</v>
      </c>
      <c r="C13" s="95"/>
      <c r="D13" s="96"/>
      <c r="E13" s="257"/>
      <c r="F13" s="323"/>
      <c r="G13" s="278"/>
      <c r="H13" s="96">
        <v>90</v>
      </c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95" customHeight="1" x14ac:dyDescent="0.2">
      <c r="A14" s="244">
        <v>8</v>
      </c>
      <c r="B14" s="95" t="s">
        <v>178</v>
      </c>
      <c r="C14" s="95"/>
      <c r="D14" s="96"/>
      <c r="E14" s="257"/>
      <c r="F14" s="323"/>
      <c r="G14" s="278"/>
      <c r="H14" s="96">
        <v>100</v>
      </c>
      <c r="I14" s="96"/>
      <c r="J14" s="241"/>
      <c r="K14" s="239"/>
      <c r="L14" s="243"/>
      <c r="M14" s="239"/>
      <c r="N14" s="235"/>
      <c r="O14" s="96"/>
      <c r="P14" s="331"/>
      <c r="Q14" s="329"/>
    </row>
    <row r="15" spans="1:17" s="11" customFormat="1" ht="18.95" customHeight="1" x14ac:dyDescent="0.2">
      <c r="A15" s="244">
        <v>9</v>
      </c>
      <c r="B15" s="95" t="s">
        <v>138</v>
      </c>
      <c r="C15" s="95"/>
      <c r="D15" s="96"/>
      <c r="E15" s="257"/>
      <c r="F15" s="97"/>
      <c r="G15" s="97"/>
      <c r="H15" s="96">
        <v>107</v>
      </c>
      <c r="I15" s="96"/>
      <c r="J15" s="241"/>
      <c r="K15" s="239"/>
      <c r="L15" s="243"/>
      <c r="M15" s="277"/>
      <c r="N15" s="235"/>
      <c r="O15" s="96"/>
      <c r="P15" s="97"/>
      <c r="Q15" s="97"/>
    </row>
    <row r="16" spans="1:17" s="11" customFormat="1" ht="18.95" customHeight="1" x14ac:dyDescent="0.2">
      <c r="A16" s="244">
        <v>10</v>
      </c>
      <c r="B16" s="355" t="s">
        <v>174</v>
      </c>
      <c r="C16" s="95"/>
      <c r="D16" s="96"/>
      <c r="E16" s="257"/>
      <c r="F16" s="97"/>
      <c r="G16" s="97"/>
      <c r="H16" s="96">
        <v>157</v>
      </c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95" customHeight="1" x14ac:dyDescent="0.2">
      <c r="A17" s="244">
        <v>11</v>
      </c>
      <c r="B17" s="95"/>
      <c r="C17" s="95"/>
      <c r="D17" s="96"/>
      <c r="E17" s="257"/>
      <c r="F17" s="97"/>
      <c r="G17" s="97"/>
      <c r="H17" s="96"/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95" customHeight="1" x14ac:dyDescent="0.2">
      <c r="A18" s="244">
        <v>12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95" customHeight="1" x14ac:dyDescent="0.2">
      <c r="A19" s="244">
        <v>13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95" customHeight="1" x14ac:dyDescent="0.2">
      <c r="A20" s="244">
        <v>14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95" customHeight="1" x14ac:dyDescent="0.2">
      <c r="A21" s="244">
        <v>15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95" customHeight="1" x14ac:dyDescent="0.2">
      <c r="A22" s="244">
        <v>16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95" customHeight="1" x14ac:dyDescent="0.2">
      <c r="A23" s="244">
        <v>17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95" customHeight="1" x14ac:dyDescent="0.2">
      <c r="A24" s="244">
        <v>18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95" customHeight="1" x14ac:dyDescent="0.2">
      <c r="A25" s="244">
        <v>19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95" customHeight="1" x14ac:dyDescent="0.2">
      <c r="A26" s="244">
        <v>20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95" customHeight="1" x14ac:dyDescent="0.2">
      <c r="A27" s="244">
        <v>21</v>
      </c>
      <c r="B27" s="95"/>
      <c r="C27" s="95"/>
      <c r="D27" s="96"/>
      <c r="E27" s="257"/>
      <c r="F27" s="97"/>
      <c r="G27" s="97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95" customHeight="1" x14ac:dyDescent="0.2">
      <c r="A28" s="244">
        <v>22</v>
      </c>
      <c r="B28" s="95"/>
      <c r="C28" s="95"/>
      <c r="D28" s="96"/>
      <c r="E28" s="341"/>
      <c r="F28" s="338"/>
      <c r="G28" s="271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95" customHeight="1" x14ac:dyDescent="0.2">
      <c r="A29" s="244">
        <v>23</v>
      </c>
      <c r="B29" s="95"/>
      <c r="C29" s="95"/>
      <c r="D29" s="96"/>
      <c r="E29" s="342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95" customHeight="1" x14ac:dyDescent="0.2">
      <c r="A30" s="244">
        <v>24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95" customHeight="1" x14ac:dyDescent="0.2">
      <c r="A31" s="244">
        <v>25</v>
      </c>
      <c r="B31" s="95"/>
      <c r="C31" s="95"/>
      <c r="D31" s="96"/>
      <c r="E31" s="257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95" customHeight="1" x14ac:dyDescent="0.2">
      <c r="A32" s="244">
        <v>26</v>
      </c>
      <c r="B32" s="95"/>
      <c r="C32" s="95"/>
      <c r="D32" s="96"/>
      <c r="E32" s="335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95" customHeight="1" x14ac:dyDescent="0.2">
      <c r="A33" s="244">
        <v>27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95" customHeight="1" x14ac:dyDescent="0.2">
      <c r="A34" s="244">
        <v>28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95" customHeight="1" x14ac:dyDescent="0.2">
      <c r="A35" s="244">
        <v>29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95" customHeight="1" x14ac:dyDescent="0.2">
      <c r="A36" s="244">
        <v>30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95" customHeight="1" x14ac:dyDescent="0.2">
      <c r="A37" s="244">
        <v>31</v>
      </c>
      <c r="B37" s="95"/>
      <c r="C37" s="95"/>
      <c r="D37" s="96"/>
      <c r="E37" s="257"/>
      <c r="F37" s="97"/>
      <c r="G37" s="97"/>
      <c r="H37" s="96"/>
      <c r="I37" s="96"/>
      <c r="J37" s="241"/>
      <c r="K37" s="239"/>
      <c r="L37" s="243"/>
      <c r="M37" s="277"/>
      <c r="N37" s="235"/>
      <c r="O37" s="96"/>
      <c r="P37" s="114"/>
      <c r="Q37" s="97"/>
    </row>
    <row r="38" spans="1:17" s="11" customFormat="1" ht="18.95" customHeight="1" x14ac:dyDescent="0.2">
      <c r="A38" s="244">
        <v>32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35"/>
      <c r="O38" s="97"/>
      <c r="P38" s="114"/>
      <c r="Q38" s="97"/>
    </row>
    <row r="39" spans="1:17" s="11" customFormat="1" ht="18.95" customHeight="1" x14ac:dyDescent="0.2">
      <c r="A39" s="244">
        <v>33</v>
      </c>
      <c r="B39" s="95"/>
      <c r="C39" s="95"/>
      <c r="D39" s="96"/>
      <c r="E39" s="257"/>
      <c r="F39" s="97"/>
      <c r="G39" s="97"/>
      <c r="H39" s="323"/>
      <c r="I39" s="278"/>
      <c r="J39" s="241"/>
      <c r="K39" s="239"/>
      <c r="L39" s="243"/>
      <c r="M39" s="277"/>
      <c r="N39" s="271"/>
      <c r="O39" s="97"/>
      <c r="P39" s="114"/>
      <c r="Q39" s="97"/>
    </row>
    <row r="40" spans="1:17" s="11" customFormat="1" ht="18.95" customHeight="1" x14ac:dyDescent="0.2">
      <c r="A40" s="244">
        <v>34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ref="L40:L103" si="0">IF(Q40="",999,Q40)</f>
        <v>999</v>
      </c>
      <c r="M40" s="277">
        <f t="shared" ref="M40:M103" si="1">IF(P40=999,999,1)</f>
        <v>999</v>
      </c>
      <c r="N40" s="271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95" customHeight="1" x14ac:dyDescent="0.2">
      <c r="A41" s="244">
        <v>35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95" customHeight="1" x14ac:dyDescent="0.2">
      <c r="A42" s="244">
        <v>36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95" customHeight="1" x14ac:dyDescent="0.2">
      <c r="A43" s="244">
        <v>37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95" customHeight="1" x14ac:dyDescent="0.2">
      <c r="A44" s="244">
        <v>38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95" customHeight="1" x14ac:dyDescent="0.2">
      <c r="A45" s="244">
        <v>39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95" customHeight="1" x14ac:dyDescent="0.2">
      <c r="A46" s="244">
        <v>40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95" customHeight="1" x14ac:dyDescent="0.2">
      <c r="A47" s="244">
        <v>41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95" customHeight="1" x14ac:dyDescent="0.2">
      <c r="A48" s="244">
        <v>42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95" customHeight="1" x14ac:dyDescent="0.2">
      <c r="A49" s="244">
        <v>43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95" customHeight="1" x14ac:dyDescent="0.2">
      <c r="A50" s="244">
        <v>44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95" customHeight="1" x14ac:dyDescent="0.2">
      <c r="A51" s="244">
        <v>45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95" customHeight="1" x14ac:dyDescent="0.2">
      <c r="A52" s="244">
        <v>46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95" customHeight="1" x14ac:dyDescent="0.2">
      <c r="A53" s="244">
        <v>47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95" customHeight="1" x14ac:dyDescent="0.2">
      <c r="A54" s="244">
        <v>48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95" customHeight="1" x14ac:dyDescent="0.2">
      <c r="A55" s="244">
        <v>49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95" customHeight="1" x14ac:dyDescent="0.2">
      <c r="A56" s="244">
        <v>50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95" customHeight="1" x14ac:dyDescent="0.2">
      <c r="A57" s="244">
        <v>51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95" customHeight="1" x14ac:dyDescent="0.2">
      <c r="A58" s="244">
        <v>52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95" customHeight="1" x14ac:dyDescent="0.2">
      <c r="A59" s="244">
        <v>53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95" customHeight="1" x14ac:dyDescent="0.2">
      <c r="A60" s="244">
        <v>54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95" customHeight="1" x14ac:dyDescent="0.2">
      <c r="A61" s="244">
        <v>55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95" customHeight="1" x14ac:dyDescent="0.2">
      <c r="A62" s="244">
        <v>56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95" customHeight="1" x14ac:dyDescent="0.2">
      <c r="A63" s="244">
        <v>57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95" customHeight="1" x14ac:dyDescent="0.2">
      <c r="A64" s="244">
        <v>58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95" customHeight="1" x14ac:dyDescent="0.2">
      <c r="A65" s="244">
        <v>59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95" customHeight="1" x14ac:dyDescent="0.2">
      <c r="A66" s="244">
        <v>60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95" customHeight="1" x14ac:dyDescent="0.2">
      <c r="A67" s="244">
        <v>61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95" customHeight="1" x14ac:dyDescent="0.2">
      <c r="A68" s="244">
        <v>62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95" customHeight="1" x14ac:dyDescent="0.2">
      <c r="A69" s="244">
        <v>63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95" customHeight="1" x14ac:dyDescent="0.2">
      <c r="A70" s="244">
        <v>64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95" customHeight="1" x14ac:dyDescent="0.2">
      <c r="A71" s="244">
        <v>65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95" customHeight="1" x14ac:dyDescent="0.2">
      <c r="A72" s="244">
        <v>66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95" customHeight="1" x14ac:dyDescent="0.2">
      <c r="A73" s="244">
        <v>67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95" customHeight="1" x14ac:dyDescent="0.2">
      <c r="A74" s="244">
        <v>68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95" customHeight="1" x14ac:dyDescent="0.2">
      <c r="A75" s="244">
        <v>69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95" customHeight="1" x14ac:dyDescent="0.2">
      <c r="A76" s="244">
        <v>70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95" customHeight="1" x14ac:dyDescent="0.2">
      <c r="A77" s="244">
        <v>71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95" customHeight="1" x14ac:dyDescent="0.2">
      <c r="A78" s="244">
        <v>72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95" customHeight="1" x14ac:dyDescent="0.2">
      <c r="A79" s="244">
        <v>73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95" customHeight="1" x14ac:dyDescent="0.2">
      <c r="A80" s="244">
        <v>74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95" customHeight="1" x14ac:dyDescent="0.2">
      <c r="A81" s="244">
        <v>75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95" customHeight="1" x14ac:dyDescent="0.2">
      <c r="A82" s="244">
        <v>76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95" customHeight="1" x14ac:dyDescent="0.2">
      <c r="A83" s="244">
        <v>77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95" customHeight="1" x14ac:dyDescent="0.2">
      <c r="A84" s="244">
        <v>78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95" customHeight="1" x14ac:dyDescent="0.2">
      <c r="A85" s="244">
        <v>79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95" customHeight="1" x14ac:dyDescent="0.2">
      <c r="A86" s="244">
        <v>80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95" customHeight="1" x14ac:dyDescent="0.2">
      <c r="A87" s="244">
        <v>81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95" customHeight="1" x14ac:dyDescent="0.2">
      <c r="A88" s="244">
        <v>82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95" customHeight="1" x14ac:dyDescent="0.2">
      <c r="A89" s="244">
        <v>83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95" customHeight="1" x14ac:dyDescent="0.2">
      <c r="A90" s="244">
        <v>84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95" customHeight="1" x14ac:dyDescent="0.2">
      <c r="A91" s="244">
        <v>85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95" customHeight="1" x14ac:dyDescent="0.2">
      <c r="A92" s="244">
        <v>86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95" customHeight="1" x14ac:dyDescent="0.2">
      <c r="A93" s="244">
        <v>87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95" customHeight="1" x14ac:dyDescent="0.2">
      <c r="A94" s="244">
        <v>88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95" customHeight="1" x14ac:dyDescent="0.2">
      <c r="A95" s="244">
        <v>89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95" customHeight="1" x14ac:dyDescent="0.2">
      <c r="A96" s="244">
        <v>90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95" customHeight="1" x14ac:dyDescent="0.2">
      <c r="A97" s="244">
        <v>91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95" customHeight="1" x14ac:dyDescent="0.2">
      <c r="A98" s="244">
        <v>92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95" customHeight="1" x14ac:dyDescent="0.2">
      <c r="A99" s="244">
        <v>93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95" customHeight="1" x14ac:dyDescent="0.2">
      <c r="A100" s="244">
        <v>94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95" customHeight="1" x14ac:dyDescent="0.2">
      <c r="A101" s="244">
        <v>95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95" customHeight="1" x14ac:dyDescent="0.2">
      <c r="A102" s="244">
        <v>96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95" customHeight="1" x14ac:dyDescent="0.2">
      <c r="A103" s="244">
        <v>97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si="0"/>
        <v>999</v>
      </c>
      <c r="M103" s="277">
        <f t="shared" si="1"/>
        <v>999</v>
      </c>
      <c r="N103" s="271"/>
      <c r="O103" s="97"/>
      <c r="P103" s="114">
        <f t="shared" si="2"/>
        <v>999</v>
      </c>
      <c r="Q103" s="97"/>
    </row>
    <row r="104" spans="1:17" s="11" customFormat="1" ht="18.95" customHeight="1" x14ac:dyDescent="0.2">
      <c r="A104" s="244">
        <v>98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ref="L104:L156" si="3">IF(Q104="",999,Q104)</f>
        <v>999</v>
      </c>
      <c r="M104" s="277">
        <f t="shared" ref="M104:M156" si="4">IF(P104=999,999,1)</f>
        <v>999</v>
      </c>
      <c r="N104" s="271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95" customHeight="1" x14ac:dyDescent="0.2">
      <c r="A105" s="244">
        <v>99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95" customHeight="1" x14ac:dyDescent="0.2">
      <c r="A106" s="244">
        <v>100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95" customHeight="1" x14ac:dyDescent="0.2">
      <c r="A107" s="244">
        <v>101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95" customHeight="1" x14ac:dyDescent="0.2">
      <c r="A108" s="244">
        <v>102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95" customHeight="1" x14ac:dyDescent="0.2">
      <c r="A109" s="244">
        <v>103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95" customHeight="1" x14ac:dyDescent="0.2">
      <c r="A110" s="244">
        <v>104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95" customHeight="1" x14ac:dyDescent="0.2">
      <c r="A111" s="244">
        <v>105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95" customHeight="1" x14ac:dyDescent="0.2">
      <c r="A112" s="244">
        <v>106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95" customHeight="1" x14ac:dyDescent="0.2">
      <c r="A113" s="244">
        <v>107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95" customHeight="1" x14ac:dyDescent="0.2">
      <c r="A114" s="244">
        <v>108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95" customHeight="1" x14ac:dyDescent="0.2">
      <c r="A115" s="244">
        <v>109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95" customHeight="1" x14ac:dyDescent="0.2">
      <c r="A116" s="244">
        <v>110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95" customHeight="1" x14ac:dyDescent="0.2">
      <c r="A117" s="244">
        <v>111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95" customHeight="1" x14ac:dyDescent="0.2">
      <c r="A118" s="244">
        <v>112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95" customHeight="1" x14ac:dyDescent="0.2">
      <c r="A119" s="244">
        <v>113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95" customHeight="1" x14ac:dyDescent="0.2">
      <c r="A120" s="244">
        <v>114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95" customHeight="1" x14ac:dyDescent="0.2">
      <c r="A121" s="244">
        <v>115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95" customHeight="1" x14ac:dyDescent="0.2">
      <c r="A122" s="244">
        <v>116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95" customHeight="1" x14ac:dyDescent="0.2">
      <c r="A123" s="244">
        <v>117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95" customHeight="1" x14ac:dyDescent="0.2">
      <c r="A124" s="244">
        <v>118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95" customHeight="1" x14ac:dyDescent="0.2">
      <c r="A125" s="244">
        <v>119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95" customHeight="1" x14ac:dyDescent="0.2">
      <c r="A126" s="244">
        <v>120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95" customHeight="1" x14ac:dyDescent="0.2">
      <c r="A127" s="244">
        <v>121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95" customHeight="1" x14ac:dyDescent="0.2">
      <c r="A128" s="244">
        <v>122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95" customHeight="1" x14ac:dyDescent="0.2">
      <c r="A129" s="244">
        <v>123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95" customHeight="1" x14ac:dyDescent="0.2">
      <c r="A130" s="244">
        <v>124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95" customHeight="1" x14ac:dyDescent="0.2">
      <c r="A131" s="244">
        <v>125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95" customHeight="1" x14ac:dyDescent="0.2">
      <c r="A132" s="244">
        <v>126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95" customHeight="1" x14ac:dyDescent="0.2">
      <c r="A133" s="244">
        <v>127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97"/>
      <c r="P133" s="114">
        <f t="shared" si="5"/>
        <v>999</v>
      </c>
      <c r="Q133" s="97"/>
    </row>
    <row r="134" spans="1:17" s="11" customFormat="1" ht="18.95" customHeight="1" x14ac:dyDescent="0.2">
      <c r="A134" s="244">
        <v>128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278"/>
      <c r="P134" s="279">
        <f t="shared" si="5"/>
        <v>999</v>
      </c>
      <c r="Q134" s="278"/>
    </row>
    <row r="135" spans="1:17" x14ac:dyDescent="0.2">
      <c r="A135" s="244">
        <v>129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">
      <c r="A136" s="244">
        <v>130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">
      <c r="A137" s="244">
        <v>131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">
      <c r="A138" s="244">
        <v>132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">
      <c r="A139" s="244">
        <v>133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">
      <c r="A140" s="244">
        <v>134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97"/>
      <c r="P140" s="114">
        <f t="shared" si="5"/>
        <v>999</v>
      </c>
      <c r="Q140" s="97"/>
    </row>
    <row r="141" spans="1:17" x14ac:dyDescent="0.2">
      <c r="A141" s="244">
        <v>135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278"/>
      <c r="P141" s="279">
        <f t="shared" si="5"/>
        <v>999</v>
      </c>
      <c r="Q141" s="278"/>
    </row>
    <row r="142" spans="1:17" x14ac:dyDescent="0.2">
      <c r="A142" s="244">
        <v>136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">
      <c r="A143" s="244">
        <v>137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">
      <c r="A144" s="244">
        <v>138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">
      <c r="A145" s="244">
        <v>139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">
      <c r="A146" s="244">
        <v>140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">
      <c r="A147" s="244">
        <v>141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97"/>
      <c r="P147" s="114">
        <f t="shared" si="5"/>
        <v>999</v>
      </c>
      <c r="Q147" s="97"/>
    </row>
    <row r="148" spans="1:17" x14ac:dyDescent="0.2">
      <c r="A148" s="244">
        <v>142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278"/>
      <c r="P148" s="279">
        <f t="shared" si="5"/>
        <v>999</v>
      </c>
      <c r="Q148" s="278"/>
    </row>
    <row r="149" spans="1:17" x14ac:dyDescent="0.2">
      <c r="A149" s="244">
        <v>143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">
      <c r="A150" s="244">
        <v>144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">
      <c r="A151" s="244">
        <v>145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">
      <c r="A152" s="244">
        <v>146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">
      <c r="A153" s="244">
        <v>147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">
      <c r="A154" s="244">
        <v>148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">
      <c r="A155" s="244">
        <v>149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  <row r="156" spans="1:17" x14ac:dyDescent="0.2">
      <c r="A156" s="244">
        <v>150</v>
      </c>
      <c r="B156" s="95"/>
      <c r="C156" s="95"/>
      <c r="D156" s="96"/>
      <c r="E156" s="257"/>
      <c r="F156" s="97"/>
      <c r="G156" s="97"/>
      <c r="H156" s="323"/>
      <c r="I156" s="278"/>
      <c r="J156" s="241" t="e">
        <f>IF(AND(Q156="",#REF!&gt;0,#REF!&lt;5),K156,)</f>
        <v>#REF!</v>
      </c>
      <c r="K156" s="239" t="str">
        <f>IF(D156="","ZZZ9",IF(AND(#REF!&gt;0,#REF!&lt;5),D156&amp;#REF!,D156&amp;"9"))</f>
        <v>ZZZ9</v>
      </c>
      <c r="L156" s="243">
        <f t="shared" si="3"/>
        <v>999</v>
      </c>
      <c r="M156" s="277">
        <f t="shared" si="4"/>
        <v>999</v>
      </c>
      <c r="N156" s="271"/>
      <c r="O156" s="97"/>
      <c r="P156" s="114">
        <f t="shared" si="5"/>
        <v>999</v>
      </c>
      <c r="Q156" s="97"/>
    </row>
  </sheetData>
  <conditionalFormatting sqref="A7:D156">
    <cfRule type="expression" dxfId="84" priority="14" stopIfTrue="1">
      <formula>$Q7&gt;=1</formula>
    </cfRule>
  </conditionalFormatting>
  <conditionalFormatting sqref="B7:D37">
    <cfRule type="expression" dxfId="83" priority="1" stopIfTrue="1">
      <formula>$Q7&gt;=1</formula>
    </cfRule>
  </conditionalFormatting>
  <conditionalFormatting sqref="E7:E14">
    <cfRule type="expression" dxfId="82" priority="6" stopIfTrue="1">
      <formula>AND(ROUNDDOWN(($A$4-E7)/365.25,0)&lt;=13,G7&lt;&gt;"OK")</formula>
    </cfRule>
    <cfRule type="expression" dxfId="81" priority="7" stopIfTrue="1">
      <formula>AND(ROUNDDOWN(($A$4-E7)/365.25,0)&lt;=14,G7&lt;&gt;"OK")</formula>
    </cfRule>
    <cfRule type="expression" dxfId="80" priority="8" stopIfTrue="1">
      <formula>AND(ROUNDDOWN(($A$4-E7)/365.25,0)&lt;=17,G7&lt;&gt;"OK")</formula>
    </cfRule>
    <cfRule type="expression" dxfId="79" priority="11" stopIfTrue="1">
      <formula>AND(ROUNDDOWN(($A$4-E7)/365.25,0)&lt;=13,G7&lt;&gt;"OK")</formula>
    </cfRule>
    <cfRule type="expression" dxfId="78" priority="12" stopIfTrue="1">
      <formula>AND(ROUNDDOWN(($A$4-E7)/365.25,0)&lt;=14,G7&lt;&gt;"OK")</formula>
    </cfRule>
    <cfRule type="expression" dxfId="77" priority="13" stopIfTrue="1">
      <formula>AND(ROUNDDOWN(($A$4-E7)/365.25,0)&lt;=17,G7&lt;&gt;"OK")</formula>
    </cfRule>
  </conditionalFormatting>
  <conditionalFormatting sqref="E7:E27 E29:E37">
    <cfRule type="expression" dxfId="76" priority="2" stopIfTrue="1">
      <formula>AND(ROUNDDOWN(($A$4-E7)/365.25,0)&lt;=13,G7&lt;&gt;"OK")</formula>
    </cfRule>
    <cfRule type="expression" dxfId="75" priority="3" stopIfTrue="1">
      <formula>AND(ROUNDDOWN(($A$4-E7)/365.25,0)&lt;=14,G7&lt;&gt;"OK")</formula>
    </cfRule>
    <cfRule type="expression" dxfId="74" priority="4" stopIfTrue="1">
      <formula>AND(ROUNDDOWN(($A$4-E7)/365.25,0)&lt;=17,G7&lt;&gt;"OK")</formula>
    </cfRule>
  </conditionalFormatting>
  <conditionalFormatting sqref="E7:E156">
    <cfRule type="expression" dxfId="73" priority="16" stopIfTrue="1">
      <formula>AND(ROUNDDOWN(($A$4-E7)/365.25,0)&lt;=13,G7&lt;&gt;"OK")</formula>
    </cfRule>
    <cfRule type="expression" dxfId="72" priority="17" stopIfTrue="1">
      <formula>AND(ROUNDDOWN(($A$4-E7)/365.25,0)&lt;=14,G7&lt;&gt;"OK")</formula>
    </cfRule>
    <cfRule type="expression" dxfId="71" priority="18" stopIfTrue="1">
      <formula>AND(ROUNDDOWN(($A$4-E7)/365.25,0)&lt;=17,G7&lt;&gt;"OK")</formula>
    </cfRule>
  </conditionalFormatting>
  <conditionalFormatting sqref="J7:J156">
    <cfRule type="cellIs" dxfId="70" priority="10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4929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K57"/>
  <sheetViews>
    <sheetView topLeftCell="A6" workbookViewId="0">
      <selection activeCell="Q23" sqref="Q23"/>
    </sheetView>
  </sheetViews>
  <sheetFormatPr defaultRowHeight="12.75" x14ac:dyDescent="0.2"/>
  <cols>
    <col min="1" max="2" width="3.28515625" customWidth="1"/>
    <col min="3" max="3" width="4.7109375" customWidth="1"/>
    <col min="4" max="4" width="7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5" customWidth="1"/>
    <col min="11" max="11" width="10.7109375" customWidth="1"/>
    <col min="12" max="12" width="1.7109375" style="115" customWidth="1"/>
    <col min="13" max="13" width="10.7109375" customWidth="1"/>
    <col min="14" max="14" width="1.7109375" style="116" customWidth="1"/>
    <col min="15" max="15" width="10.7109375" customWidth="1"/>
    <col min="16" max="16" width="1.7109375" style="115" customWidth="1"/>
    <col min="17" max="17" width="10.7109375" customWidth="1"/>
    <col min="18" max="18" width="1.7109375" style="116" customWidth="1"/>
    <col min="19" max="19" width="9.140625" hidden="1" customWidth="1"/>
    <col min="20" max="20" width="8.7109375" customWidth="1"/>
    <col min="21" max="21" width="9.140625" hidden="1" customWidth="1"/>
    <col min="25" max="34" width="9.140625" hidden="1" customWidth="1"/>
  </cols>
  <sheetData>
    <row r="1" spans="1:37" s="117" customFormat="1" ht="21.75" customHeight="1" x14ac:dyDescent="0.2">
      <c r="A1" s="87" t="e">
        <f>[2]Altalanos!$A$6</f>
        <v>#REF!</v>
      </c>
      <c r="B1" s="87"/>
      <c r="C1" s="118"/>
      <c r="D1" s="118"/>
      <c r="E1" s="118"/>
      <c r="F1" s="118"/>
      <c r="G1" s="118"/>
      <c r="H1" s="87"/>
      <c r="I1" s="227"/>
      <c r="J1" s="119"/>
      <c r="K1" s="254" t="s">
        <v>52</v>
      </c>
      <c r="L1" s="106"/>
      <c r="M1" s="88"/>
      <c r="N1" s="119"/>
      <c r="O1" s="119" t="s">
        <v>3</v>
      </c>
      <c r="P1" s="119"/>
      <c r="Q1" s="118"/>
      <c r="R1" s="119"/>
      <c r="Y1" s="301"/>
      <c r="Z1" s="301"/>
      <c r="AA1" s="301"/>
      <c r="AB1" s="315" t="e">
        <f>IF($Y$5=1,CONCATENATE(VLOOKUP($Y$3,$AA$2:$AH$14,2)),CONCATENATE(VLOOKUP($Y$3,$AA$16:$AH$25,2)))</f>
        <v>#REF!</v>
      </c>
      <c r="AC1" s="315" t="e">
        <f>IF($Y$5=1,CONCATENATE(VLOOKUP($Y$3,$AA$2:$AH$14,3)),CONCATENATE(VLOOKUP($Y$3,$AA$16:$AH$25,3)))</f>
        <v>#REF!</v>
      </c>
      <c r="AD1" s="315" t="e">
        <f>IF($Y$5=1,CONCATENATE(VLOOKUP($Y$3,$AA$2:$AH$14,4)),CONCATENATE(VLOOKUP($Y$3,$AA$16:$AH$25,4)))</f>
        <v>#REF!</v>
      </c>
      <c r="AE1" s="315" t="e">
        <f>IF($Y$5=1,CONCATENATE(VLOOKUP($Y$3,$AA$2:$AH$14,5)),CONCATENATE(VLOOKUP($Y$3,$AA$16:$AH$25,5)))</f>
        <v>#REF!</v>
      </c>
      <c r="AF1" s="315" t="e">
        <f>IF($Y$5=1,CONCATENATE(VLOOKUP($Y$3,$AA$2:$AH$14,6)),CONCATENATE(VLOOKUP($Y$3,$AA$16:$AH$25,6)))</f>
        <v>#REF!</v>
      </c>
      <c r="AG1" s="315" t="e">
        <f>IF($Y$5=1,CONCATENATE(VLOOKUP($Y$3,$AA$2:$AH$14,7)),CONCATENATE(VLOOKUP($Y$3,$AA$16:$AH$25,7)))</f>
        <v>#REF!</v>
      </c>
      <c r="AH1" s="315" t="e">
        <f>IF($Y$5=1,CONCATENATE(VLOOKUP($Y$3,$AA$2:$AH$14,8)),CONCATENATE(VLOOKUP($Y$3,$AA$16:$AH$25,8)))</f>
        <v>#REF!</v>
      </c>
    </row>
    <row r="2" spans="1:37" s="98" customFormat="1" x14ac:dyDescent="0.2">
      <c r="A2" s="409" t="s">
        <v>51</v>
      </c>
      <c r="B2" s="89"/>
      <c r="C2" s="89"/>
      <c r="D2" s="89"/>
      <c r="E2" s="275" t="s">
        <v>172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12"/>
      <c r="Z2" s="311"/>
      <c r="AA2" s="410" t="s">
        <v>64</v>
      </c>
      <c r="AB2" s="411">
        <v>300</v>
      </c>
      <c r="AC2" s="411">
        <v>250</v>
      </c>
      <c r="AD2" s="411">
        <v>200</v>
      </c>
      <c r="AE2" s="411">
        <v>150</v>
      </c>
      <c r="AF2" s="411">
        <v>120</v>
      </c>
      <c r="AG2" s="411">
        <v>90</v>
      </c>
      <c r="AH2" s="411">
        <v>40</v>
      </c>
      <c r="AI2"/>
      <c r="AJ2"/>
      <c r="AK2"/>
    </row>
    <row r="3" spans="1:37" s="19" customFormat="1" ht="11.25" customHeight="1" x14ac:dyDescent="0.2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11" t="str">
        <f>IF(K4="OB","A",IF(K4="IX","W",IF(K4="","",K4)))</f>
        <v/>
      </c>
      <c r="Z3" s="311"/>
      <c r="AA3" s="410" t="s">
        <v>65</v>
      </c>
      <c r="AB3" s="411">
        <v>280</v>
      </c>
      <c r="AC3" s="411">
        <v>230</v>
      </c>
      <c r="AD3" s="411">
        <v>180</v>
      </c>
      <c r="AE3" s="411">
        <v>140</v>
      </c>
      <c r="AF3" s="411">
        <v>80</v>
      </c>
      <c r="AG3" s="411">
        <v>0</v>
      </c>
      <c r="AH3" s="411">
        <v>0</v>
      </c>
      <c r="AI3"/>
      <c r="AJ3"/>
      <c r="AK3"/>
    </row>
    <row r="4" spans="1:37" s="28" customFormat="1" ht="11.25" customHeight="1" thickBot="1" x14ac:dyDescent="0.25">
      <c r="A4" s="476" t="e">
        <f>[2]Altalanos!$A$10</f>
        <v>#REF!</v>
      </c>
      <c r="B4" s="476"/>
      <c r="C4" s="476"/>
      <c r="D4" s="248"/>
      <c r="E4" s="123"/>
      <c r="F4" s="123"/>
      <c r="G4" s="123" t="e">
        <f>[2]Altalanos!$C$10</f>
        <v>#REF!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e">
        <f>[2]Altalanos!$E$10</f>
        <v>#REF!</v>
      </c>
      <c r="Y4" s="311"/>
      <c r="Z4" s="311"/>
      <c r="AA4" s="410" t="s">
        <v>66</v>
      </c>
      <c r="AB4" s="411">
        <v>250</v>
      </c>
      <c r="AC4" s="411">
        <v>200</v>
      </c>
      <c r="AD4" s="411">
        <v>150</v>
      </c>
      <c r="AE4" s="411">
        <v>120</v>
      </c>
      <c r="AF4" s="411">
        <v>90</v>
      </c>
      <c r="AG4" s="411">
        <v>60</v>
      </c>
      <c r="AH4" s="411">
        <v>25</v>
      </c>
      <c r="AI4"/>
      <c r="AJ4"/>
      <c r="AK4"/>
    </row>
    <row r="5" spans="1:37" s="19" customFormat="1" x14ac:dyDescent="0.2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11" t="e">
        <f>IF(OR([2]Altalanos!$A$8="F1",[2]Altalanos!$A$8="F2",[2]Altalanos!$A$8="N1",[2]Altalanos!$A$8="N2"),1,2)</f>
        <v>#REF!</v>
      </c>
      <c r="Z5" s="311"/>
      <c r="AA5" s="410" t="s">
        <v>67</v>
      </c>
      <c r="AB5" s="411">
        <v>200</v>
      </c>
      <c r="AC5" s="411">
        <v>150</v>
      </c>
      <c r="AD5" s="411">
        <v>120</v>
      </c>
      <c r="AE5" s="411">
        <v>90</v>
      </c>
      <c r="AF5" s="411">
        <v>60</v>
      </c>
      <c r="AG5" s="411">
        <v>40</v>
      </c>
      <c r="AH5" s="411">
        <v>15</v>
      </c>
      <c r="AI5"/>
      <c r="AJ5"/>
      <c r="AK5"/>
    </row>
    <row r="6" spans="1:37" s="345" customFormat="1" ht="11.1" customHeight="1" thickBot="1" x14ac:dyDescent="0.25">
      <c r="A6" s="344"/>
      <c r="B6" s="347"/>
      <c r="C6" s="347"/>
      <c r="D6" s="347"/>
      <c r="E6" s="347"/>
      <c r="F6" s="346" t="str">
        <f>IF(Y3="","",CONCATENATE(AH1," / ",VLOOKUP(Y3,AB1:AH1,5)," pont"))</f>
        <v/>
      </c>
      <c r="G6" s="348"/>
      <c r="H6" s="349"/>
      <c r="I6" s="348"/>
      <c r="J6" s="350"/>
      <c r="K6" s="347" t="str">
        <f>IF(Y3="","",CONCATENATE(VLOOKUP(Y3,AB1:AH1,4)," pont"))</f>
        <v/>
      </c>
      <c r="L6" s="350"/>
      <c r="M6" s="347" t="str">
        <f>IF(Y3="","",CONCATENATE(VLOOKUP(Y3,AB1:AH1,3)," pont"))</f>
        <v/>
      </c>
      <c r="N6" s="350"/>
      <c r="O6" s="347" t="str">
        <f>IF(Y3="","",CONCATENATE(VLOOKUP(Y3,AB1:AH1,2)," pont"))</f>
        <v/>
      </c>
      <c r="P6" s="350"/>
      <c r="Q6" s="347" t="str">
        <f>IF(Y3="","",CONCATENATE(VLOOKUP(Y3,AB1:AH1,1)," pont"))</f>
        <v/>
      </c>
      <c r="R6" s="35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354"/>
      <c r="AJ6" s="354"/>
      <c r="AK6" s="354"/>
    </row>
    <row r="7" spans="1:37" s="34" customFormat="1" ht="12.95" customHeight="1" x14ac:dyDescent="0.2">
      <c r="A7" s="132">
        <v>1</v>
      </c>
      <c r="B7" s="236" t="str">
        <f>IF($E7="","",VLOOKUP($E7,#REF!,14))</f>
        <v/>
      </c>
      <c r="C7" s="260" t="str">
        <f>IF($E7="","",VLOOKUP($E7,#REF!,15))</f>
        <v/>
      </c>
      <c r="D7" s="260" t="str">
        <f>IF($E7="","",VLOOKUP($E7,#REF!,5))</f>
        <v/>
      </c>
      <c r="E7" s="133"/>
      <c r="F7" s="134" t="s">
        <v>173</v>
      </c>
      <c r="G7" s="134" t="str">
        <f>IF($E7="","",VLOOKUP($E7,#REF!,3))</f>
        <v/>
      </c>
      <c r="H7" s="134"/>
      <c r="I7" s="134" t="str">
        <f>IF($E7="","",VLOOKUP($E7,#REF!,4))</f>
        <v/>
      </c>
      <c r="J7" s="136"/>
      <c r="K7" s="135"/>
      <c r="L7" s="135"/>
      <c r="M7" s="135"/>
      <c r="N7" s="135"/>
      <c r="O7" s="138"/>
      <c r="P7" s="139"/>
      <c r="Q7" s="140"/>
      <c r="R7" s="141"/>
      <c r="S7" s="142"/>
      <c r="U7" s="143" t="e">
        <f>[2]Birók!P21</f>
        <v>#REF!</v>
      </c>
      <c r="Y7" s="311"/>
      <c r="Z7" s="311"/>
      <c r="AA7" s="410" t="s">
        <v>69</v>
      </c>
      <c r="AB7" s="411">
        <v>120</v>
      </c>
      <c r="AC7" s="411">
        <v>90</v>
      </c>
      <c r="AD7" s="411">
        <v>60</v>
      </c>
      <c r="AE7" s="411">
        <v>40</v>
      </c>
      <c r="AF7" s="411">
        <v>25</v>
      </c>
      <c r="AG7" s="411">
        <v>10</v>
      </c>
      <c r="AH7" s="411">
        <v>5</v>
      </c>
      <c r="AI7"/>
      <c r="AJ7"/>
      <c r="AK7"/>
    </row>
    <row r="8" spans="1:37" s="34" customFormat="1" ht="12.95" customHeight="1" x14ac:dyDescent="0.2">
      <c r="A8" s="144"/>
      <c r="B8" s="273"/>
      <c r="C8" s="269"/>
      <c r="D8" s="269"/>
      <c r="E8" s="145"/>
      <c r="F8" s="146"/>
      <c r="G8" s="146"/>
      <c r="H8" s="147"/>
      <c r="I8" s="333" t="s">
        <v>0</v>
      </c>
      <c r="J8" s="149"/>
      <c r="K8" s="150" t="s">
        <v>101</v>
      </c>
      <c r="L8" s="150"/>
      <c r="M8" s="135"/>
      <c r="N8" s="135"/>
      <c r="O8" s="138"/>
      <c r="P8" s="139"/>
      <c r="Q8" s="140"/>
      <c r="R8" s="141"/>
      <c r="S8" s="142"/>
      <c r="U8" s="151" t="e">
        <f>[2]Birók!P22</f>
        <v>#REF!</v>
      </c>
      <c r="Y8" s="311"/>
      <c r="Z8" s="311"/>
      <c r="AA8" s="410" t="s">
        <v>70</v>
      </c>
      <c r="AB8" s="411">
        <v>90</v>
      </c>
      <c r="AC8" s="411">
        <v>60</v>
      </c>
      <c r="AD8" s="411">
        <v>40</v>
      </c>
      <c r="AE8" s="411">
        <v>25</v>
      </c>
      <c r="AF8" s="411">
        <v>10</v>
      </c>
      <c r="AG8" s="411">
        <v>5</v>
      </c>
      <c r="AH8" s="411">
        <v>2</v>
      </c>
      <c r="AI8"/>
      <c r="AJ8"/>
      <c r="AK8"/>
    </row>
    <row r="9" spans="1:37" s="34" customFormat="1" ht="12.95" customHeight="1" x14ac:dyDescent="0.2">
      <c r="A9" s="144">
        <v>2</v>
      </c>
      <c r="B9" s="236" t="str">
        <f>IF($E9="","",VLOOKUP($E9,#REF!,14))</f>
        <v/>
      </c>
      <c r="C9" s="260" t="str">
        <f>IF($E9="","",VLOOKUP($E9,#REF!,15))</f>
        <v/>
      </c>
      <c r="D9" s="260" t="str">
        <f>IF($E9="","",VLOOKUP($E9,#REF!,5))</f>
        <v/>
      </c>
      <c r="E9" s="133"/>
      <c r="F9" s="152" t="s">
        <v>74</v>
      </c>
      <c r="G9" s="152" t="str">
        <f>IF($E9="","",VLOOKUP($E9,#REF!,3))</f>
        <v/>
      </c>
      <c r="H9" s="152"/>
      <c r="I9" s="134" t="str">
        <f>IF($E9="","",VLOOKUP($E9,#REF!,4))</f>
        <v/>
      </c>
      <c r="J9" s="153"/>
      <c r="K9" s="135"/>
      <c r="L9" s="154"/>
      <c r="M9" s="135"/>
      <c r="N9" s="135"/>
      <c r="O9" s="138"/>
      <c r="P9" s="139"/>
      <c r="Q9" s="140"/>
      <c r="R9" s="141"/>
      <c r="S9" s="142"/>
      <c r="U9" s="151" t="e">
        <f>[2]Birók!P23</f>
        <v>#REF!</v>
      </c>
      <c r="Y9" s="311"/>
      <c r="Z9" s="311"/>
      <c r="AA9" s="410" t="s">
        <v>71</v>
      </c>
      <c r="AB9" s="411">
        <v>60</v>
      </c>
      <c r="AC9" s="411">
        <v>40</v>
      </c>
      <c r="AD9" s="411">
        <v>25</v>
      </c>
      <c r="AE9" s="411">
        <v>10</v>
      </c>
      <c r="AF9" s="411">
        <v>5</v>
      </c>
      <c r="AG9" s="411">
        <v>2</v>
      </c>
      <c r="AH9" s="411">
        <v>1</v>
      </c>
      <c r="AI9"/>
      <c r="AJ9"/>
      <c r="AK9"/>
    </row>
    <row r="10" spans="1:37" s="34" customFormat="1" ht="12.95" customHeight="1" x14ac:dyDescent="0.2">
      <c r="A10" s="144"/>
      <c r="B10" s="273"/>
      <c r="C10" s="269"/>
      <c r="D10" s="269"/>
      <c r="E10" s="155"/>
      <c r="F10" s="146"/>
      <c r="G10" s="146"/>
      <c r="H10" s="147"/>
      <c r="I10" s="135"/>
      <c r="J10" s="156"/>
      <c r="K10" s="148" t="s">
        <v>0</v>
      </c>
      <c r="L10" s="157"/>
      <c r="M10" s="150" t="s">
        <v>101</v>
      </c>
      <c r="N10" s="158"/>
      <c r="O10" s="159"/>
      <c r="P10" s="159"/>
      <c r="Q10" s="140"/>
      <c r="R10" s="141"/>
      <c r="S10" s="142"/>
      <c r="U10" s="151" t="e">
        <f>[2]Birók!P24</f>
        <v>#REF!</v>
      </c>
      <c r="Y10" s="311"/>
      <c r="Z10" s="311"/>
      <c r="AA10" s="410" t="s">
        <v>72</v>
      </c>
      <c r="AB10" s="411">
        <v>40</v>
      </c>
      <c r="AC10" s="411">
        <v>25</v>
      </c>
      <c r="AD10" s="411">
        <v>15</v>
      </c>
      <c r="AE10" s="411">
        <v>7</v>
      </c>
      <c r="AF10" s="411">
        <v>4</v>
      </c>
      <c r="AG10" s="411">
        <v>1</v>
      </c>
      <c r="AH10" s="411">
        <v>0</v>
      </c>
      <c r="AI10"/>
      <c r="AJ10"/>
      <c r="AK10"/>
    </row>
    <row r="11" spans="1:37" s="34" customFormat="1" ht="12.95" customHeight="1" x14ac:dyDescent="0.2">
      <c r="A11" s="144">
        <v>3</v>
      </c>
      <c r="B11" s="236" t="str">
        <f>IF($E11="","",VLOOKUP($E11,#REF!,14))</f>
        <v/>
      </c>
      <c r="C11" s="260" t="str">
        <f>IF($E11="","",VLOOKUP($E11,#REF!,15))</f>
        <v/>
      </c>
      <c r="D11" s="260" t="str">
        <f>IF($E11="","",VLOOKUP($E11,#REF!,5))</f>
        <v/>
      </c>
      <c r="E11" s="133"/>
      <c r="F11" s="152" t="s">
        <v>74</v>
      </c>
      <c r="G11" s="152" t="str">
        <f>IF($E11="","",VLOOKUP($E11,#REF!,3))</f>
        <v/>
      </c>
      <c r="H11" s="152"/>
      <c r="I11" s="152" t="str">
        <f>IF($E11="","",VLOOKUP($E11,#REF!,4))</f>
        <v/>
      </c>
      <c r="J11" s="136"/>
      <c r="K11" s="135"/>
      <c r="L11" s="160"/>
      <c r="M11" s="135" t="s">
        <v>154</v>
      </c>
      <c r="N11" s="161"/>
      <c r="O11" s="159"/>
      <c r="P11" s="159"/>
      <c r="Q11" s="140"/>
      <c r="R11" s="141"/>
      <c r="S11" s="142"/>
      <c r="U11" s="151" t="e">
        <f>[2]Birók!P25</f>
        <v>#REF!</v>
      </c>
      <c r="Y11" s="311"/>
      <c r="Z11" s="311"/>
      <c r="AA11" s="410" t="s">
        <v>73</v>
      </c>
      <c r="AB11" s="411">
        <v>25</v>
      </c>
      <c r="AC11" s="411">
        <v>15</v>
      </c>
      <c r="AD11" s="411">
        <v>10</v>
      </c>
      <c r="AE11" s="411">
        <v>6</v>
      </c>
      <c r="AF11" s="411">
        <v>3</v>
      </c>
      <c r="AG11" s="411">
        <v>1</v>
      </c>
      <c r="AH11" s="411">
        <v>0</v>
      </c>
      <c r="AI11"/>
      <c r="AJ11"/>
      <c r="AK11"/>
    </row>
    <row r="12" spans="1:37" s="34" customFormat="1" ht="12.95" customHeight="1" x14ac:dyDescent="0.2">
      <c r="A12" s="144"/>
      <c r="B12" s="273"/>
      <c r="C12" s="269"/>
      <c r="D12" s="269"/>
      <c r="E12" s="155"/>
      <c r="F12" s="146"/>
      <c r="G12" s="146"/>
      <c r="H12" s="147"/>
      <c r="I12" s="333" t="s">
        <v>0</v>
      </c>
      <c r="J12" s="149"/>
      <c r="K12" s="150" t="s">
        <v>174</v>
      </c>
      <c r="L12" s="162"/>
      <c r="M12" s="135"/>
      <c r="N12" s="161"/>
      <c r="O12" s="159"/>
      <c r="P12" s="159"/>
      <c r="Q12" s="140"/>
      <c r="R12" s="141"/>
      <c r="S12" s="142"/>
      <c r="U12" s="151" t="e">
        <f>[2]Birók!P26</f>
        <v>#REF!</v>
      </c>
      <c r="Y12" s="311"/>
      <c r="Z12" s="311"/>
      <c r="AA12" s="410" t="s">
        <v>78</v>
      </c>
      <c r="AB12" s="411">
        <v>15</v>
      </c>
      <c r="AC12" s="411">
        <v>10</v>
      </c>
      <c r="AD12" s="411">
        <v>6</v>
      </c>
      <c r="AE12" s="411">
        <v>3</v>
      </c>
      <c r="AF12" s="411">
        <v>1</v>
      </c>
      <c r="AG12" s="411">
        <v>0</v>
      </c>
      <c r="AH12" s="411">
        <v>0</v>
      </c>
      <c r="AI12"/>
      <c r="AJ12"/>
      <c r="AK12"/>
    </row>
    <row r="13" spans="1:37" s="34" customFormat="1" ht="12.95" customHeight="1" x14ac:dyDescent="0.2">
      <c r="A13" s="144">
        <v>4</v>
      </c>
      <c r="B13" s="236" t="str">
        <f>IF($E13="","",VLOOKUP($E13,#REF!,14))</f>
        <v/>
      </c>
      <c r="C13" s="260" t="str">
        <f>IF($E13="","",VLOOKUP($E13,#REF!,15))</f>
        <v/>
      </c>
      <c r="D13" s="260" t="str">
        <f>IF($E13="","",VLOOKUP($E13,#REF!,5))</f>
        <v/>
      </c>
      <c r="E13" s="133"/>
      <c r="F13" s="152" t="s">
        <v>174</v>
      </c>
      <c r="G13" s="152" t="str">
        <f>IF($E13="","",VLOOKUP($E13,#REF!,3))</f>
        <v/>
      </c>
      <c r="H13" s="152"/>
      <c r="I13" s="152" t="str">
        <f>IF($E13="","",VLOOKUP($E13,#REF!,4))</f>
        <v/>
      </c>
      <c r="J13" s="163"/>
      <c r="K13" s="135"/>
      <c r="L13" s="135"/>
      <c r="M13" s="135"/>
      <c r="N13" s="161"/>
      <c r="O13" s="159"/>
      <c r="P13" s="159"/>
      <c r="Q13" s="140"/>
      <c r="R13" s="141"/>
      <c r="S13" s="142"/>
      <c r="U13" s="151" t="e">
        <f>[2]Birók!P27</f>
        <v>#REF!</v>
      </c>
      <c r="Y13" s="311"/>
      <c r="Z13" s="311"/>
      <c r="AA13" s="410" t="s">
        <v>74</v>
      </c>
      <c r="AB13" s="411">
        <v>10</v>
      </c>
      <c r="AC13" s="411">
        <v>6</v>
      </c>
      <c r="AD13" s="411">
        <v>3</v>
      </c>
      <c r="AE13" s="411">
        <v>1</v>
      </c>
      <c r="AF13" s="411">
        <v>0</v>
      </c>
      <c r="AG13" s="411">
        <v>0</v>
      </c>
      <c r="AH13" s="411">
        <v>0</v>
      </c>
      <c r="AI13"/>
      <c r="AJ13"/>
      <c r="AK13"/>
    </row>
    <row r="14" spans="1:37" s="34" customFormat="1" ht="12.95" customHeight="1" x14ac:dyDescent="0.2">
      <c r="A14" s="144"/>
      <c r="B14" s="273"/>
      <c r="C14" s="269"/>
      <c r="D14" s="269"/>
      <c r="E14" s="155"/>
      <c r="F14" s="135"/>
      <c r="G14" s="135"/>
      <c r="H14" s="65"/>
      <c r="I14" s="164"/>
      <c r="J14" s="156"/>
      <c r="K14" s="135"/>
      <c r="L14" s="135"/>
      <c r="M14" s="148" t="s">
        <v>0</v>
      </c>
      <c r="N14" s="157"/>
      <c r="O14" s="150" t="s">
        <v>151</v>
      </c>
      <c r="P14" s="158"/>
      <c r="Q14" s="140"/>
      <c r="R14" s="141"/>
      <c r="S14" s="142"/>
      <c r="U14" s="151" t="e">
        <f>[2]Birók!P28</f>
        <v>#REF!</v>
      </c>
      <c r="Y14" s="311"/>
      <c r="Z14" s="311"/>
      <c r="AA14" s="410" t="s">
        <v>75</v>
      </c>
      <c r="AB14" s="411">
        <v>3</v>
      </c>
      <c r="AC14" s="411">
        <v>2</v>
      </c>
      <c r="AD14" s="411">
        <v>1</v>
      </c>
      <c r="AE14" s="411">
        <v>0</v>
      </c>
      <c r="AF14" s="411">
        <v>0</v>
      </c>
      <c r="AG14" s="411">
        <v>0</v>
      </c>
      <c r="AH14" s="411">
        <v>0</v>
      </c>
      <c r="AI14"/>
      <c r="AJ14"/>
      <c r="AK14"/>
    </row>
    <row r="15" spans="1:37" s="34" customFormat="1" ht="12.95" customHeight="1" x14ac:dyDescent="0.2">
      <c r="A15" s="132">
        <v>5</v>
      </c>
      <c r="B15" s="236" t="str">
        <f>IF($E15="","",VLOOKUP($E15,#REF!,14))</f>
        <v/>
      </c>
      <c r="C15" s="260" t="str">
        <f>IF($E15="","",VLOOKUP($E15,#REF!,15))</f>
        <v/>
      </c>
      <c r="D15" s="260" t="str">
        <f>IF($E15="","",VLOOKUP($E15,#REF!,5))</f>
        <v/>
      </c>
      <c r="E15" s="133"/>
      <c r="F15" s="134" t="s">
        <v>99</v>
      </c>
      <c r="G15" s="134" t="str">
        <f>IF($E15="","",VLOOKUP($E15,#REF!,3))</f>
        <v/>
      </c>
      <c r="H15" s="134"/>
      <c r="I15" s="134" t="str">
        <f>IF($E15="","",VLOOKUP($E15,#REF!,4))</f>
        <v/>
      </c>
      <c r="J15" s="165"/>
      <c r="K15" s="135"/>
      <c r="L15" s="135"/>
      <c r="M15" s="135"/>
      <c r="N15" s="161"/>
      <c r="O15" s="135" t="s">
        <v>154</v>
      </c>
      <c r="P15" s="161"/>
      <c r="Q15" s="140"/>
      <c r="R15" s="141"/>
      <c r="S15" s="142"/>
      <c r="U15" s="151" t="e">
        <f>[2]Birók!P29</f>
        <v>#REF!</v>
      </c>
      <c r="Y15" s="311"/>
      <c r="Z15" s="311"/>
      <c r="AA15" s="410"/>
      <c r="AB15" s="410"/>
      <c r="AC15" s="410"/>
      <c r="AD15" s="410"/>
      <c r="AE15" s="410"/>
      <c r="AF15" s="410"/>
      <c r="AG15" s="410"/>
      <c r="AH15" s="410"/>
      <c r="AI15"/>
      <c r="AJ15"/>
      <c r="AK15"/>
    </row>
    <row r="16" spans="1:37" s="34" customFormat="1" ht="12.95" customHeight="1" thickBot="1" x14ac:dyDescent="0.25">
      <c r="A16" s="144"/>
      <c r="B16" s="273"/>
      <c r="C16" s="269"/>
      <c r="D16" s="269"/>
      <c r="E16" s="155"/>
      <c r="F16" s="146"/>
      <c r="G16" s="146"/>
      <c r="H16" s="147"/>
      <c r="I16" s="333" t="s">
        <v>0</v>
      </c>
      <c r="J16" s="149"/>
      <c r="K16" s="150" t="s">
        <v>99</v>
      </c>
      <c r="L16" s="150"/>
      <c r="M16" s="135"/>
      <c r="N16" s="161"/>
      <c r="O16" s="159"/>
      <c r="P16" s="161"/>
      <c r="Q16" s="140"/>
      <c r="R16" s="141"/>
      <c r="S16" s="142"/>
      <c r="U16" s="166" t="e">
        <f>[2]Birók!P30</f>
        <v>#REF!</v>
      </c>
      <c r="Y16" s="311"/>
      <c r="Z16" s="311"/>
      <c r="AA16" s="410" t="s">
        <v>64</v>
      </c>
      <c r="AB16" s="411">
        <v>150</v>
      </c>
      <c r="AC16" s="411">
        <v>120</v>
      </c>
      <c r="AD16" s="411">
        <v>90</v>
      </c>
      <c r="AE16" s="411">
        <v>60</v>
      </c>
      <c r="AF16" s="411">
        <v>40</v>
      </c>
      <c r="AG16" s="411">
        <v>25</v>
      </c>
      <c r="AH16" s="411">
        <v>15</v>
      </c>
      <c r="AI16"/>
      <c r="AJ16"/>
      <c r="AK16"/>
    </row>
    <row r="17" spans="1:37" s="34" customFormat="1" ht="12.95" customHeight="1" x14ac:dyDescent="0.2">
      <c r="A17" s="144">
        <v>6</v>
      </c>
      <c r="B17" s="236" t="str">
        <f>IF($E17="","",VLOOKUP($E17,#REF!,14))</f>
        <v/>
      </c>
      <c r="C17" s="260" t="str">
        <f>IF($E17="","",VLOOKUP($E17,#REF!,15))</f>
        <v/>
      </c>
      <c r="D17" s="260" t="str">
        <f>IF($E17="","",VLOOKUP($E17,#REF!,5))</f>
        <v/>
      </c>
      <c r="E17" s="133"/>
      <c r="F17" s="152" t="s">
        <v>74</v>
      </c>
      <c r="G17" s="152" t="str">
        <f>IF($E17="","",VLOOKUP($E17,#REF!,3))</f>
        <v/>
      </c>
      <c r="H17" s="152"/>
      <c r="I17" s="152" t="str">
        <f>IF($E17="","",VLOOKUP($E17,#REF!,4))</f>
        <v/>
      </c>
      <c r="J17" s="153"/>
      <c r="K17" s="135"/>
      <c r="L17" s="154"/>
      <c r="M17" s="135"/>
      <c r="N17" s="161"/>
      <c r="O17" s="159"/>
      <c r="P17" s="161"/>
      <c r="Q17" s="140"/>
      <c r="R17" s="141"/>
      <c r="S17" s="142"/>
      <c r="Y17" s="311"/>
      <c r="Z17" s="311"/>
      <c r="AA17" s="410" t="s">
        <v>66</v>
      </c>
      <c r="AB17" s="411">
        <v>120</v>
      </c>
      <c r="AC17" s="411">
        <v>90</v>
      </c>
      <c r="AD17" s="411">
        <v>60</v>
      </c>
      <c r="AE17" s="411">
        <v>40</v>
      </c>
      <c r="AF17" s="411">
        <v>25</v>
      </c>
      <c r="AG17" s="411">
        <v>15</v>
      </c>
      <c r="AH17" s="411">
        <v>8</v>
      </c>
      <c r="AI17"/>
      <c r="AJ17"/>
      <c r="AK17"/>
    </row>
    <row r="18" spans="1:37" s="34" customFormat="1" ht="12.95" customHeight="1" x14ac:dyDescent="0.2">
      <c r="A18" s="144"/>
      <c r="B18" s="273"/>
      <c r="C18" s="269"/>
      <c r="D18" s="269"/>
      <c r="E18" s="155"/>
      <c r="F18" s="146"/>
      <c r="G18" s="146"/>
      <c r="H18" s="147"/>
      <c r="I18" s="135"/>
      <c r="J18" s="156"/>
      <c r="K18" s="148" t="s">
        <v>0</v>
      </c>
      <c r="L18" s="157"/>
      <c r="M18" s="150" t="s">
        <v>99</v>
      </c>
      <c r="N18" s="167"/>
      <c r="O18" s="159"/>
      <c r="P18" s="161"/>
      <c r="Q18" s="140"/>
      <c r="R18" s="141"/>
      <c r="S18" s="142"/>
      <c r="Y18" s="311"/>
      <c r="Z18" s="311"/>
      <c r="AA18" s="410" t="s">
        <v>67</v>
      </c>
      <c r="AB18" s="411">
        <v>90</v>
      </c>
      <c r="AC18" s="411">
        <v>60</v>
      </c>
      <c r="AD18" s="411">
        <v>40</v>
      </c>
      <c r="AE18" s="411">
        <v>25</v>
      </c>
      <c r="AF18" s="411">
        <v>15</v>
      </c>
      <c r="AG18" s="411">
        <v>8</v>
      </c>
      <c r="AH18" s="411">
        <v>4</v>
      </c>
      <c r="AI18"/>
      <c r="AJ18"/>
      <c r="AK18"/>
    </row>
    <row r="19" spans="1:37" s="34" customFormat="1" ht="12.95" customHeight="1" x14ac:dyDescent="0.2">
      <c r="A19" s="144">
        <v>7</v>
      </c>
      <c r="B19" s="236" t="str">
        <f>IF($E19="","",VLOOKUP($E19,#REF!,14))</f>
        <v/>
      </c>
      <c r="C19" s="260" t="str">
        <f>IF($E19="","",VLOOKUP($E19,#REF!,15))</f>
        <v/>
      </c>
      <c r="D19" s="260" t="str">
        <f>IF($E19="","",VLOOKUP($E19,#REF!,5))</f>
        <v/>
      </c>
      <c r="E19" s="133"/>
      <c r="F19" s="152" t="s">
        <v>175</v>
      </c>
      <c r="G19" s="152" t="str">
        <f>IF($E19="","",VLOOKUP($E19,#REF!,3))</f>
        <v/>
      </c>
      <c r="H19" s="152"/>
      <c r="I19" s="152" t="str">
        <f>IF($E19="","",VLOOKUP($E19,#REF!,4))</f>
        <v/>
      </c>
      <c r="J19" s="136"/>
      <c r="K19" s="135"/>
      <c r="L19" s="160"/>
      <c r="M19" s="135" t="s">
        <v>154</v>
      </c>
      <c r="N19" s="159"/>
      <c r="O19" s="159"/>
      <c r="P19" s="161"/>
      <c r="Q19" s="140"/>
      <c r="R19" s="141"/>
      <c r="S19" s="142"/>
      <c r="Y19" s="311"/>
      <c r="Z19" s="311"/>
      <c r="AA19" s="410" t="s">
        <v>68</v>
      </c>
      <c r="AB19" s="411">
        <v>60</v>
      </c>
      <c r="AC19" s="411">
        <v>40</v>
      </c>
      <c r="AD19" s="411">
        <v>25</v>
      </c>
      <c r="AE19" s="411">
        <v>15</v>
      </c>
      <c r="AF19" s="411">
        <v>8</v>
      </c>
      <c r="AG19" s="411">
        <v>4</v>
      </c>
      <c r="AH19" s="411">
        <v>2</v>
      </c>
      <c r="AI19"/>
      <c r="AJ19"/>
      <c r="AK19"/>
    </row>
    <row r="20" spans="1:37" s="34" customFormat="1" ht="12.95" customHeight="1" x14ac:dyDescent="0.2">
      <c r="A20" s="144"/>
      <c r="B20" s="273"/>
      <c r="C20" s="269"/>
      <c r="D20" s="269"/>
      <c r="E20" s="145"/>
      <c r="F20" s="146"/>
      <c r="G20" s="146"/>
      <c r="H20" s="147"/>
      <c r="I20" s="333" t="s">
        <v>0</v>
      </c>
      <c r="J20" s="149"/>
      <c r="K20" s="150" t="s">
        <v>112</v>
      </c>
      <c r="L20" s="162"/>
      <c r="M20" s="135"/>
      <c r="N20" s="159"/>
      <c r="O20" s="159"/>
      <c r="P20" s="161"/>
      <c r="Q20" s="140"/>
      <c r="R20" s="141"/>
      <c r="S20" s="142"/>
      <c r="Y20" s="311"/>
      <c r="Z20" s="311"/>
      <c r="AA20" s="410" t="s">
        <v>69</v>
      </c>
      <c r="AB20" s="411">
        <v>40</v>
      </c>
      <c r="AC20" s="411">
        <v>25</v>
      </c>
      <c r="AD20" s="411">
        <v>15</v>
      </c>
      <c r="AE20" s="411">
        <v>8</v>
      </c>
      <c r="AF20" s="411">
        <v>4</v>
      </c>
      <c r="AG20" s="411">
        <v>2</v>
      </c>
      <c r="AH20" s="411">
        <v>1</v>
      </c>
      <c r="AI20"/>
      <c r="AJ20"/>
      <c r="AK20"/>
    </row>
    <row r="21" spans="1:37" s="34" customFormat="1" ht="12.95" customHeight="1" x14ac:dyDescent="0.2">
      <c r="A21" s="144">
        <v>8</v>
      </c>
      <c r="B21" s="236" t="str">
        <f>IF($E21="","",VLOOKUP($E21,#REF!,14))</f>
        <v/>
      </c>
      <c r="C21" s="260" t="str">
        <f>IF($E21="","",VLOOKUP($E21,#REF!,15))</f>
        <v/>
      </c>
      <c r="D21" s="260" t="str">
        <f>IF($E21="","",VLOOKUP($E21,#REF!,5))</f>
        <v/>
      </c>
      <c r="E21" s="133"/>
      <c r="F21" s="152" t="s">
        <v>112</v>
      </c>
      <c r="G21" s="152" t="str">
        <f>IF($E21="","",VLOOKUP($E21,#REF!,3))</f>
        <v/>
      </c>
      <c r="H21" s="152"/>
      <c r="I21" s="152" t="str">
        <f>IF($E21="","",VLOOKUP($E21,#REF!,4))</f>
        <v/>
      </c>
      <c r="J21" s="163"/>
      <c r="K21" s="135" t="s">
        <v>146</v>
      </c>
      <c r="L21" s="135"/>
      <c r="M21" s="135"/>
      <c r="N21" s="159"/>
      <c r="O21" s="159"/>
      <c r="P21" s="161"/>
      <c r="Q21" s="140"/>
      <c r="R21" s="141"/>
      <c r="S21" s="142"/>
      <c r="Y21" s="311"/>
      <c r="Z21" s="311"/>
      <c r="AA21" s="410" t="s">
        <v>70</v>
      </c>
      <c r="AB21" s="411">
        <v>25</v>
      </c>
      <c r="AC21" s="411">
        <v>15</v>
      </c>
      <c r="AD21" s="411">
        <v>10</v>
      </c>
      <c r="AE21" s="411">
        <v>6</v>
      </c>
      <c r="AF21" s="411">
        <v>3</v>
      </c>
      <c r="AG21" s="411">
        <v>1</v>
      </c>
      <c r="AH21" s="411">
        <v>0</v>
      </c>
      <c r="AI21"/>
      <c r="AJ21"/>
      <c r="AK21"/>
    </row>
    <row r="22" spans="1:37" s="34" customFormat="1" ht="12.95" customHeight="1" x14ac:dyDescent="0.2">
      <c r="A22" s="144"/>
      <c r="B22" s="273"/>
      <c r="C22" s="269"/>
      <c r="D22" s="269"/>
      <c r="E22" s="145"/>
      <c r="F22" s="164"/>
      <c r="G22" s="164"/>
      <c r="H22" s="168"/>
      <c r="I22" s="164"/>
      <c r="J22" s="156"/>
      <c r="K22" s="135"/>
      <c r="L22" s="135"/>
      <c r="M22" s="135"/>
      <c r="N22" s="159"/>
      <c r="O22" s="148" t="s">
        <v>0</v>
      </c>
      <c r="P22" s="157"/>
      <c r="Q22" s="150" t="s">
        <v>151</v>
      </c>
      <c r="R22" s="158"/>
      <c r="S22" s="142"/>
      <c r="Y22" s="311"/>
      <c r="Z22" s="311"/>
      <c r="AA22" s="410" t="s">
        <v>71</v>
      </c>
      <c r="AB22" s="411">
        <v>15</v>
      </c>
      <c r="AC22" s="411">
        <v>10</v>
      </c>
      <c r="AD22" s="411">
        <v>6</v>
      </c>
      <c r="AE22" s="411">
        <v>3</v>
      </c>
      <c r="AF22" s="411">
        <v>1</v>
      </c>
      <c r="AG22" s="411">
        <v>0</v>
      </c>
      <c r="AH22" s="411">
        <v>0</v>
      </c>
      <c r="AI22"/>
      <c r="AJ22"/>
      <c r="AK22"/>
    </row>
    <row r="23" spans="1:37" s="34" customFormat="1" ht="12.95" customHeight="1" x14ac:dyDescent="0.2">
      <c r="A23" s="144">
        <v>9</v>
      </c>
      <c r="B23" s="236" t="str">
        <f>IF($E23="","",VLOOKUP($E23,#REF!,14))</f>
        <v/>
      </c>
      <c r="C23" s="260" t="str">
        <f>IF($E23="","",VLOOKUP($E23,#REF!,15))</f>
        <v/>
      </c>
      <c r="D23" s="260" t="str">
        <f>IF($E23="","",VLOOKUP($E23,#REF!,5))</f>
        <v/>
      </c>
      <c r="E23" s="133"/>
      <c r="F23" s="152" t="s">
        <v>138</v>
      </c>
      <c r="G23" s="152" t="str">
        <f>IF($E23="","",VLOOKUP($E23,#REF!,3))</f>
        <v/>
      </c>
      <c r="H23" s="152"/>
      <c r="I23" s="152" t="str">
        <f>IF($E23="","",VLOOKUP($E23,#REF!,4))</f>
        <v/>
      </c>
      <c r="J23" s="136"/>
      <c r="K23" s="135"/>
      <c r="L23" s="135"/>
      <c r="M23" s="135"/>
      <c r="N23" s="159"/>
      <c r="O23" s="135"/>
      <c r="P23" s="161"/>
      <c r="Q23" s="135" t="s">
        <v>154</v>
      </c>
      <c r="R23" s="159"/>
      <c r="S23" s="142"/>
      <c r="Y23" s="311"/>
      <c r="Z23" s="311"/>
      <c r="AA23" s="410" t="s">
        <v>72</v>
      </c>
      <c r="AB23" s="411">
        <v>10</v>
      </c>
      <c r="AC23" s="411">
        <v>6</v>
      </c>
      <c r="AD23" s="411">
        <v>3</v>
      </c>
      <c r="AE23" s="411">
        <v>1</v>
      </c>
      <c r="AF23" s="411">
        <v>0</v>
      </c>
      <c r="AG23" s="411">
        <v>0</v>
      </c>
      <c r="AH23" s="411">
        <v>0</v>
      </c>
      <c r="AI23"/>
      <c r="AJ23"/>
      <c r="AK23"/>
    </row>
    <row r="24" spans="1:37" s="34" customFormat="1" ht="12.95" customHeight="1" x14ac:dyDescent="0.2">
      <c r="A24" s="144"/>
      <c r="B24" s="273"/>
      <c r="C24" s="269"/>
      <c r="D24" s="269"/>
      <c r="E24" s="145"/>
      <c r="F24" s="146"/>
      <c r="G24" s="146"/>
      <c r="H24" s="147"/>
      <c r="I24" s="333" t="s">
        <v>0</v>
      </c>
      <c r="J24" s="149"/>
      <c r="K24" s="150" t="s">
        <v>176</v>
      </c>
      <c r="L24" s="150"/>
      <c r="M24" s="135"/>
      <c r="N24" s="159"/>
      <c r="O24" s="159"/>
      <c r="P24" s="161"/>
      <c r="Q24" s="140"/>
      <c r="R24" s="141"/>
      <c r="S24" s="142"/>
      <c r="Y24" s="311"/>
      <c r="Z24" s="311"/>
      <c r="AA24" s="410" t="s">
        <v>73</v>
      </c>
      <c r="AB24" s="411">
        <v>6</v>
      </c>
      <c r="AC24" s="411">
        <v>3</v>
      </c>
      <c r="AD24" s="411">
        <v>1</v>
      </c>
      <c r="AE24" s="411">
        <v>0</v>
      </c>
      <c r="AF24" s="411">
        <v>0</v>
      </c>
      <c r="AG24" s="411">
        <v>0</v>
      </c>
      <c r="AH24" s="411">
        <v>0</v>
      </c>
      <c r="AI24"/>
      <c r="AJ24"/>
      <c r="AK24"/>
    </row>
    <row r="25" spans="1:37" s="34" customFormat="1" ht="12.95" customHeight="1" x14ac:dyDescent="0.2">
      <c r="A25" s="144">
        <v>10</v>
      </c>
      <c r="B25" s="236" t="str">
        <f>IF($E25="","",VLOOKUP($E25,#REF!,14))</f>
        <v/>
      </c>
      <c r="C25" s="260" t="str">
        <f>IF($E25="","",VLOOKUP($E25,#REF!,15))</f>
        <v/>
      </c>
      <c r="D25" s="260" t="str">
        <f>IF($E25="","",VLOOKUP($E25,#REF!,5))</f>
        <v/>
      </c>
      <c r="E25" s="133"/>
      <c r="F25" s="152" t="s">
        <v>176</v>
      </c>
      <c r="G25" s="152" t="str">
        <f>IF($E25="","",VLOOKUP($E25,#REF!,3))</f>
        <v/>
      </c>
      <c r="H25" s="152"/>
      <c r="I25" s="152" t="str">
        <f>IF($E25="","",VLOOKUP($E25,#REF!,4))</f>
        <v/>
      </c>
      <c r="J25" s="153"/>
      <c r="K25" s="135" t="s">
        <v>154</v>
      </c>
      <c r="L25" s="154"/>
      <c r="M25" s="135"/>
      <c r="N25" s="159"/>
      <c r="O25" s="159"/>
      <c r="P25" s="161"/>
      <c r="Q25" s="140"/>
      <c r="R25" s="141"/>
      <c r="S25" s="142"/>
      <c r="Y25" s="311"/>
      <c r="Z25" s="311"/>
      <c r="AA25" s="410" t="s">
        <v>78</v>
      </c>
      <c r="AB25" s="411">
        <v>3</v>
      </c>
      <c r="AC25" s="411">
        <v>2</v>
      </c>
      <c r="AD25" s="411">
        <v>1</v>
      </c>
      <c r="AE25" s="411">
        <v>0</v>
      </c>
      <c r="AF25" s="411">
        <v>0</v>
      </c>
      <c r="AG25" s="411">
        <v>0</v>
      </c>
      <c r="AH25" s="411">
        <v>0</v>
      </c>
      <c r="AI25"/>
      <c r="AJ25"/>
      <c r="AK25"/>
    </row>
    <row r="26" spans="1:37" s="34" customFormat="1" ht="12.95" customHeight="1" x14ac:dyDescent="0.2">
      <c r="A26" s="144"/>
      <c r="B26" s="273"/>
      <c r="C26" s="269"/>
      <c r="D26" s="269"/>
      <c r="E26" s="155"/>
      <c r="F26" s="146"/>
      <c r="G26" s="146"/>
      <c r="H26" s="147"/>
      <c r="I26" s="135"/>
      <c r="J26" s="156"/>
      <c r="K26" s="148" t="s">
        <v>0</v>
      </c>
      <c r="L26" s="157"/>
      <c r="M26" s="150" t="s">
        <v>177</v>
      </c>
      <c r="N26" s="158"/>
      <c r="O26" s="159"/>
      <c r="P26" s="161"/>
      <c r="Q26" s="140"/>
      <c r="R26" s="141"/>
      <c r="S26" s="142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5" customHeight="1" x14ac:dyDescent="0.2">
      <c r="A27" s="144">
        <v>11</v>
      </c>
      <c r="B27" s="236" t="str">
        <f>IF($E27="","",VLOOKUP($E27,#REF!,14))</f>
        <v/>
      </c>
      <c r="C27" s="260" t="str">
        <f>IF($E27="","",VLOOKUP($E27,#REF!,15))</f>
        <v/>
      </c>
      <c r="D27" s="260" t="str">
        <f>IF($E27="","",VLOOKUP($E27,#REF!,5))</f>
        <v/>
      </c>
      <c r="E27" s="133"/>
      <c r="F27" s="152" t="s">
        <v>74</v>
      </c>
      <c r="G27" s="152" t="str">
        <f>IF($E27="","",VLOOKUP($E27,#REF!,3))</f>
        <v/>
      </c>
      <c r="H27" s="152"/>
      <c r="I27" s="152" t="str">
        <f>IF($E27="","",VLOOKUP($E27,#REF!,4))</f>
        <v/>
      </c>
      <c r="J27" s="136"/>
      <c r="K27" s="135"/>
      <c r="L27" s="160"/>
      <c r="M27" s="135" t="s">
        <v>154</v>
      </c>
      <c r="N27" s="161"/>
      <c r="O27" s="159"/>
      <c r="P27" s="161"/>
      <c r="Q27" s="140"/>
      <c r="R27" s="141"/>
      <c r="S27" s="142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5" customHeight="1" x14ac:dyDescent="0.2">
      <c r="A28" s="169"/>
      <c r="B28" s="273"/>
      <c r="C28" s="269"/>
      <c r="D28" s="269"/>
      <c r="E28" s="155"/>
      <c r="F28" s="146"/>
      <c r="G28" s="146"/>
      <c r="H28" s="147"/>
      <c r="I28" s="333" t="s">
        <v>0</v>
      </c>
      <c r="J28" s="149"/>
      <c r="K28" s="150" t="s">
        <v>177</v>
      </c>
      <c r="L28" s="162"/>
      <c r="M28" s="135"/>
      <c r="N28" s="161"/>
      <c r="O28" s="159"/>
      <c r="P28" s="161"/>
      <c r="Q28" s="140"/>
      <c r="R28" s="141"/>
      <c r="S28" s="142"/>
    </row>
    <row r="29" spans="1:37" s="34" customFormat="1" ht="12.95" customHeight="1" x14ac:dyDescent="0.2">
      <c r="A29" s="132">
        <v>12</v>
      </c>
      <c r="B29" s="236" t="str">
        <f>IF($E29="","",VLOOKUP($E29,#REF!,14))</f>
        <v/>
      </c>
      <c r="C29" s="260" t="str">
        <f>IF($E29="","",VLOOKUP($E29,#REF!,15))</f>
        <v/>
      </c>
      <c r="D29" s="260" t="str">
        <f>IF($E29="","",VLOOKUP($E29,#REF!,5))</f>
        <v/>
      </c>
      <c r="E29" s="133"/>
      <c r="F29" s="134" t="s">
        <v>177</v>
      </c>
      <c r="G29" s="134" t="str">
        <f>IF($E29="","",VLOOKUP($E29,#REF!,3))</f>
        <v/>
      </c>
      <c r="H29" s="134"/>
      <c r="I29" s="134" t="str">
        <f>IF($E29="","",VLOOKUP($E29,#REF!,4))</f>
        <v/>
      </c>
      <c r="J29" s="163"/>
      <c r="K29" s="135"/>
      <c r="L29" s="135"/>
      <c r="M29" s="135"/>
      <c r="N29" s="161"/>
      <c r="O29" s="159"/>
      <c r="P29" s="161"/>
      <c r="Q29" s="140"/>
      <c r="R29" s="141"/>
      <c r="S29" s="142"/>
    </row>
    <row r="30" spans="1:37" s="34" customFormat="1" ht="12.95" customHeight="1" x14ac:dyDescent="0.2">
      <c r="A30" s="144"/>
      <c r="B30" s="273"/>
      <c r="C30" s="269"/>
      <c r="D30" s="269"/>
      <c r="E30" s="155"/>
      <c r="F30" s="135"/>
      <c r="G30" s="135"/>
      <c r="H30" s="65"/>
      <c r="I30" s="164"/>
      <c r="J30" s="156"/>
      <c r="K30" s="135"/>
      <c r="L30" s="135"/>
      <c r="M30" s="148" t="s">
        <v>0</v>
      </c>
      <c r="N30" s="157"/>
      <c r="O30" s="150" t="s">
        <v>166</v>
      </c>
      <c r="P30" s="167"/>
      <c r="Q30" s="140"/>
      <c r="R30" s="141"/>
      <c r="S30" s="142"/>
    </row>
    <row r="31" spans="1:37" s="34" customFormat="1" ht="12.95" customHeight="1" x14ac:dyDescent="0.2">
      <c r="A31" s="144">
        <v>13</v>
      </c>
      <c r="B31" s="236" t="str">
        <f>IF($E31="","",VLOOKUP($E31,#REF!,14))</f>
        <v/>
      </c>
      <c r="C31" s="260" t="str">
        <f>IF($E31="","",VLOOKUP($E31,#REF!,15))</f>
        <v/>
      </c>
      <c r="D31" s="260" t="str">
        <f>IF($E31="","",VLOOKUP($E31,#REF!,5))</f>
        <v/>
      </c>
      <c r="E31" s="133"/>
      <c r="F31" s="152" t="s">
        <v>178</v>
      </c>
      <c r="G31" s="152" t="str">
        <f>IF($E31="","",VLOOKUP($E31,#REF!,3))</f>
        <v/>
      </c>
      <c r="H31" s="152"/>
      <c r="I31" s="152" t="str">
        <f>IF($E31="","",VLOOKUP($E31,#REF!,4))</f>
        <v/>
      </c>
      <c r="J31" s="165"/>
      <c r="K31" s="135"/>
      <c r="L31" s="135"/>
      <c r="M31" s="135"/>
      <c r="N31" s="161"/>
      <c r="O31" s="135" t="s">
        <v>146</v>
      </c>
      <c r="P31" s="159"/>
      <c r="Q31" s="140"/>
      <c r="R31" s="141"/>
      <c r="S31" s="142"/>
    </row>
    <row r="32" spans="1:37" s="34" customFormat="1" ht="12.95" customHeight="1" x14ac:dyDescent="0.2">
      <c r="A32" s="144"/>
      <c r="B32" s="273"/>
      <c r="C32" s="269"/>
      <c r="D32" s="269"/>
      <c r="E32" s="155"/>
      <c r="F32" s="146"/>
      <c r="G32" s="146"/>
      <c r="H32" s="147"/>
      <c r="I32" s="148" t="s">
        <v>0</v>
      </c>
      <c r="J32" s="149"/>
      <c r="K32" s="150" t="s">
        <v>178</v>
      </c>
      <c r="L32" s="150"/>
      <c r="M32" s="135"/>
      <c r="N32" s="161"/>
      <c r="O32" s="159"/>
      <c r="P32" s="159"/>
      <c r="Q32" s="140"/>
      <c r="R32" s="141"/>
      <c r="S32" s="142"/>
    </row>
    <row r="33" spans="1:19" s="34" customFormat="1" ht="12.95" customHeight="1" x14ac:dyDescent="0.2">
      <c r="A33" s="144">
        <v>14</v>
      </c>
      <c r="B33" s="236" t="str">
        <f>IF($E33="","",VLOOKUP($E33,#REF!,14))</f>
        <v/>
      </c>
      <c r="C33" s="260" t="str">
        <f>IF($E33="","",VLOOKUP($E33,#REF!,15))</f>
        <v/>
      </c>
      <c r="D33" s="260" t="str">
        <f>IF($E33="","",VLOOKUP($E33,#REF!,5))</f>
        <v/>
      </c>
      <c r="E33" s="133"/>
      <c r="F33" s="152" t="s">
        <v>74</v>
      </c>
      <c r="G33" s="152" t="str">
        <f>IF($E33="","",VLOOKUP($E33,#REF!,3))</f>
        <v/>
      </c>
      <c r="H33" s="152"/>
      <c r="I33" s="152" t="str">
        <f>IF($E33="","",VLOOKUP($E33,#REF!,4))</f>
        <v/>
      </c>
      <c r="J33" s="153"/>
      <c r="K33" s="135"/>
      <c r="L33" s="154"/>
      <c r="M33" s="135"/>
      <c r="N33" s="161"/>
      <c r="O33" s="159"/>
      <c r="P33" s="159"/>
      <c r="Q33" s="140"/>
      <c r="R33" s="141"/>
      <c r="S33" s="142"/>
    </row>
    <row r="34" spans="1:19" s="34" customFormat="1" ht="12.95" customHeight="1" x14ac:dyDescent="0.2">
      <c r="A34" s="144"/>
      <c r="B34" s="273"/>
      <c r="C34" s="269"/>
      <c r="D34" s="269"/>
      <c r="E34" s="155"/>
      <c r="F34" s="146"/>
      <c r="G34" s="146"/>
      <c r="H34" s="147"/>
      <c r="I34" s="135"/>
      <c r="J34" s="156"/>
      <c r="K34" s="148" t="s">
        <v>0</v>
      </c>
      <c r="L34" s="157"/>
      <c r="M34" s="150" t="s">
        <v>166</v>
      </c>
      <c r="N34" s="167"/>
      <c r="O34" s="159"/>
      <c r="P34" s="159"/>
      <c r="Q34" s="140"/>
      <c r="R34" s="141"/>
      <c r="S34" s="142"/>
    </row>
    <row r="35" spans="1:19" s="34" customFormat="1" ht="12.95" customHeight="1" x14ac:dyDescent="0.2">
      <c r="A35" s="144">
        <v>15</v>
      </c>
      <c r="B35" s="236" t="str">
        <f>IF($E35="","",VLOOKUP($E35,#REF!,14))</f>
        <v/>
      </c>
      <c r="C35" s="260" t="str">
        <f>IF($E35="","",VLOOKUP($E35,#REF!,15))</f>
        <v/>
      </c>
      <c r="D35" s="260" t="str">
        <f>IF($E35="","",VLOOKUP($E35,#REF!,5))</f>
        <v/>
      </c>
      <c r="E35" s="133"/>
      <c r="F35" s="152" t="s">
        <v>74</v>
      </c>
      <c r="G35" s="152" t="str">
        <f>IF($E35="","",VLOOKUP($E35,#REF!,3))</f>
        <v/>
      </c>
      <c r="H35" s="152"/>
      <c r="I35" s="152" t="str">
        <f>IF($E35="","",VLOOKUP($E35,#REF!,4))</f>
        <v/>
      </c>
      <c r="J35" s="136"/>
      <c r="K35" s="135"/>
      <c r="L35" s="160"/>
      <c r="M35" s="135" t="s">
        <v>149</v>
      </c>
      <c r="N35" s="159"/>
      <c r="O35" s="159"/>
      <c r="P35" s="159"/>
      <c r="Q35" s="140"/>
      <c r="R35" s="141"/>
      <c r="S35" s="142"/>
    </row>
    <row r="36" spans="1:19" s="34" customFormat="1" ht="12.95" customHeight="1" x14ac:dyDescent="0.2">
      <c r="A36" s="144"/>
      <c r="B36" s="273"/>
      <c r="C36" s="269"/>
      <c r="D36" s="269"/>
      <c r="E36" s="145"/>
      <c r="F36" s="146"/>
      <c r="G36" s="146"/>
      <c r="H36" s="147"/>
      <c r="I36" s="148" t="s">
        <v>0</v>
      </c>
      <c r="J36" s="149"/>
      <c r="K36" s="150" t="s">
        <v>166</v>
      </c>
      <c r="L36" s="162"/>
      <c r="M36" s="135"/>
      <c r="N36" s="159"/>
      <c r="O36" s="159"/>
      <c r="P36" s="159"/>
      <c r="Q36" s="140"/>
      <c r="R36" s="141"/>
      <c r="S36" s="142"/>
    </row>
    <row r="37" spans="1:19" s="34" customFormat="1" ht="12.95" customHeight="1" x14ac:dyDescent="0.2">
      <c r="A37" s="132">
        <v>16</v>
      </c>
      <c r="B37" s="236" t="str">
        <f>IF($E37="","",VLOOKUP($E37,#REF!,14))</f>
        <v/>
      </c>
      <c r="C37" s="260" t="str">
        <f>IF($E37="","",VLOOKUP($E37,#REF!,15))</f>
        <v/>
      </c>
      <c r="D37" s="260" t="str">
        <f>IF($E37="","",VLOOKUP($E37,#REF!,5))</f>
        <v/>
      </c>
      <c r="E37" s="133"/>
      <c r="F37" s="134" t="s">
        <v>166</v>
      </c>
      <c r="G37" s="134" t="str">
        <f>IF($E37="","",VLOOKUP($E37,#REF!,3))</f>
        <v/>
      </c>
      <c r="H37" s="152"/>
      <c r="I37" s="134" t="str">
        <f>IF($E37="","",VLOOKUP($E37,#REF!,4))</f>
        <v/>
      </c>
      <c r="J37" s="163"/>
      <c r="K37" s="135"/>
      <c r="L37" s="135"/>
      <c r="M37" s="135"/>
      <c r="N37" s="159"/>
      <c r="O37" s="159"/>
      <c r="P37" s="159"/>
      <c r="Q37" s="140"/>
      <c r="R37" s="141"/>
      <c r="S37" s="142"/>
    </row>
    <row r="38" spans="1:19" s="34" customFormat="1" ht="9.6" customHeight="1" x14ac:dyDescent="0.2">
      <c r="A38" s="170"/>
      <c r="B38" s="145"/>
      <c r="C38" s="145"/>
      <c r="D38" s="145"/>
      <c r="E38" s="145"/>
      <c r="F38" s="164"/>
      <c r="G38" s="164"/>
      <c r="H38" s="168"/>
      <c r="I38" s="135"/>
      <c r="J38" s="156"/>
      <c r="K38" s="135"/>
      <c r="L38" s="135"/>
      <c r="M38" s="135"/>
      <c r="N38" s="159"/>
      <c r="O38" s="159"/>
      <c r="P38" s="159"/>
      <c r="Q38" s="140"/>
      <c r="R38" s="141"/>
      <c r="S38" s="142"/>
    </row>
    <row r="39" spans="1:19" s="34" customFormat="1" ht="9.6" customHeight="1" x14ac:dyDescent="0.2">
      <c r="A39" s="171"/>
      <c r="B39" s="137"/>
      <c r="C39" s="137"/>
      <c r="D39" s="137"/>
      <c r="E39" s="145"/>
      <c r="F39" s="137"/>
      <c r="G39" s="137"/>
      <c r="H39" s="137"/>
      <c r="I39" s="137"/>
      <c r="J39" s="145"/>
      <c r="K39" s="137"/>
      <c r="L39" s="137"/>
      <c r="M39" s="137"/>
      <c r="N39" s="172"/>
      <c r="O39" s="172"/>
      <c r="P39" s="172"/>
      <c r="Q39" s="140"/>
      <c r="R39" s="141"/>
      <c r="S39" s="142"/>
    </row>
    <row r="40" spans="1:19" s="34" customFormat="1" ht="9.6" customHeight="1" x14ac:dyDescent="0.2">
      <c r="A40" s="170"/>
      <c r="B40" s="145"/>
      <c r="C40" s="145"/>
      <c r="D40" s="145"/>
      <c r="E40" s="145"/>
      <c r="F40" s="137"/>
      <c r="G40" s="137"/>
      <c r="I40" s="137"/>
      <c r="J40" s="145"/>
      <c r="K40" s="137"/>
      <c r="L40" s="137"/>
      <c r="M40" s="173"/>
      <c r="N40" s="145"/>
      <c r="O40" s="137"/>
      <c r="P40" s="172"/>
      <c r="Q40" s="140"/>
      <c r="R40" s="141"/>
      <c r="S40" s="142"/>
    </row>
    <row r="41" spans="1:19" s="34" customFormat="1" ht="9.6" customHeight="1" x14ac:dyDescent="0.2">
      <c r="A41" s="170"/>
      <c r="B41" s="137"/>
      <c r="C41" s="137"/>
      <c r="D41" s="137"/>
      <c r="E41" s="145"/>
      <c r="F41" s="137"/>
      <c r="G41" s="137"/>
      <c r="H41" s="137"/>
      <c r="I41" s="137"/>
      <c r="J41" s="145"/>
      <c r="K41" s="137"/>
      <c r="L41" s="137"/>
      <c r="M41" s="137"/>
      <c r="N41" s="172"/>
      <c r="O41" s="137"/>
      <c r="P41" s="172"/>
      <c r="Q41" s="140"/>
      <c r="R41" s="141"/>
      <c r="S41" s="142"/>
    </row>
    <row r="42" spans="1:19" s="34" customFormat="1" ht="9.6" customHeight="1" x14ac:dyDescent="0.2">
      <c r="A42" s="170"/>
      <c r="B42" s="145"/>
      <c r="C42" s="145"/>
      <c r="D42" s="145"/>
      <c r="E42" s="145"/>
      <c r="F42" s="137"/>
      <c r="G42" s="137"/>
      <c r="I42" s="173"/>
      <c r="J42" s="145"/>
      <c r="K42" s="137"/>
      <c r="L42" s="137"/>
      <c r="M42" s="137"/>
      <c r="N42" s="172"/>
      <c r="O42" s="172"/>
      <c r="P42" s="172"/>
      <c r="Q42" s="140"/>
      <c r="R42" s="141"/>
      <c r="S42" s="142"/>
    </row>
    <row r="43" spans="1:19" s="34" customFormat="1" ht="9.6" customHeight="1" x14ac:dyDescent="0.2">
      <c r="A43" s="170"/>
      <c r="B43" s="137"/>
      <c r="C43" s="137"/>
      <c r="D43" s="137"/>
      <c r="E43" s="145"/>
      <c r="F43" s="137"/>
      <c r="G43" s="137"/>
      <c r="H43" s="137"/>
      <c r="I43" s="137"/>
      <c r="J43" s="145"/>
      <c r="K43" s="137"/>
      <c r="L43" s="174"/>
      <c r="M43" s="137"/>
      <c r="N43" s="172"/>
      <c r="O43" s="172"/>
      <c r="P43" s="172"/>
      <c r="Q43" s="140"/>
      <c r="R43" s="141"/>
      <c r="S43" s="142"/>
    </row>
    <row r="44" spans="1:19" s="34" customFormat="1" ht="9.6" customHeight="1" x14ac:dyDescent="0.2">
      <c r="A44" s="170"/>
      <c r="B44" s="145"/>
      <c r="C44" s="145"/>
      <c r="D44" s="145"/>
      <c r="E44" s="145"/>
      <c r="F44" s="137"/>
      <c r="G44" s="137"/>
      <c r="I44" s="137"/>
      <c r="J44" s="145"/>
      <c r="K44" s="173"/>
      <c r="L44" s="145"/>
      <c r="M44" s="137"/>
      <c r="N44" s="172"/>
      <c r="O44" s="172"/>
      <c r="P44" s="172"/>
      <c r="Q44" s="140"/>
      <c r="R44" s="141"/>
      <c r="S44" s="142"/>
    </row>
    <row r="45" spans="1:19" s="34" customFormat="1" ht="9.6" customHeight="1" x14ac:dyDescent="0.2">
      <c r="A45" s="170"/>
      <c r="B45" s="137"/>
      <c r="C45" s="137"/>
      <c r="D45" s="137"/>
      <c r="E45" s="145"/>
      <c r="F45" s="137"/>
      <c r="G45" s="137"/>
      <c r="H45" s="137"/>
      <c r="I45" s="137"/>
      <c r="J45" s="145"/>
      <c r="K45" s="137"/>
      <c r="L45" s="137"/>
      <c r="M45" s="137"/>
      <c r="N45" s="172"/>
      <c r="O45" s="172"/>
      <c r="P45" s="172"/>
      <c r="Q45" s="140"/>
      <c r="R45" s="141"/>
      <c r="S45" s="142"/>
    </row>
    <row r="46" spans="1:19" s="34" customFormat="1" ht="9.6" customHeight="1" x14ac:dyDescent="0.2">
      <c r="A46" s="170"/>
      <c r="B46" s="145"/>
      <c r="C46" s="145"/>
      <c r="D46" s="145"/>
      <c r="E46" s="145"/>
      <c r="F46" s="137"/>
      <c r="G46" s="137"/>
      <c r="I46" s="173"/>
      <c r="J46" s="145"/>
      <c r="K46" s="137"/>
      <c r="L46" s="137"/>
      <c r="M46" s="137"/>
      <c r="N46" s="172"/>
      <c r="O46" s="172"/>
      <c r="P46" s="172"/>
      <c r="Q46" s="140"/>
      <c r="R46" s="141"/>
      <c r="S46" s="142"/>
    </row>
    <row r="47" spans="1:19" s="34" customFormat="1" ht="9.6" customHeight="1" x14ac:dyDescent="0.2">
      <c r="A47" s="171"/>
      <c r="B47" s="137"/>
      <c r="C47" s="137"/>
      <c r="D47" s="137"/>
      <c r="E47" s="145"/>
      <c r="F47" s="137"/>
      <c r="G47" s="137"/>
      <c r="H47" s="137"/>
      <c r="I47" s="137"/>
      <c r="J47" s="145"/>
      <c r="K47" s="137"/>
      <c r="L47" s="137"/>
      <c r="M47" s="137"/>
      <c r="N47" s="137"/>
      <c r="O47" s="138"/>
      <c r="P47" s="138"/>
      <c r="Q47" s="140"/>
      <c r="R47" s="141"/>
      <c r="S47" s="142"/>
    </row>
    <row r="48" spans="1:19" s="2" customFormat="1" ht="6.75" customHeight="1" x14ac:dyDescent="0.2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">
      <c r="A49" s="181" t="s">
        <v>44</v>
      </c>
      <c r="B49" s="182"/>
      <c r="C49" s="182"/>
      <c r="D49" s="264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">
      <c r="A50" s="265" t="s">
        <v>45</v>
      </c>
      <c r="B50" s="266"/>
      <c r="C50" s="267"/>
      <c r="D50" s="268"/>
      <c r="E50" s="193">
        <v>1</v>
      </c>
      <c r="F50" s="86" t="e">
        <f>IF(E50&gt;$R$57,,UPPER(VLOOKUP(E50,#REF!,2)))</f>
        <v>#REF!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">
      <c r="A51" s="205" t="s">
        <v>53</v>
      </c>
      <c r="B51" s="203"/>
      <c r="C51" s="261"/>
      <c r="D51" s="206"/>
      <c r="E51" s="193">
        <v>2</v>
      </c>
      <c r="F51" s="86" t="e">
        <f>IF(E51&gt;$R$57,,UPPER(VLOOKUP(E51,#REF!,2)))</f>
        <v>#REF!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1"/>
      <c r="P51" s="202"/>
      <c r="Q51" s="203"/>
      <c r="R51" s="204"/>
    </row>
    <row r="52" spans="1:18" s="18" customFormat="1" ht="9" customHeight="1" x14ac:dyDescent="0.2">
      <c r="A52" s="230"/>
      <c r="B52" s="231"/>
      <c r="C52" s="262"/>
      <c r="D52" s="232"/>
      <c r="E52" s="193">
        <v>3</v>
      </c>
      <c r="F52" s="86" t="e">
        <f>IF(E52&gt;$R$57,,UPPER(VLOOKUP(E52,#REF!,2)))</f>
        <v>#REF!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">
      <c r="A53" s="207"/>
      <c r="B53" s="127"/>
      <c r="C53" s="127"/>
      <c r="D53" s="208"/>
      <c r="E53" s="193">
        <v>4</v>
      </c>
      <c r="F53" s="86" t="e">
        <f>IF(E53&gt;$R$57,,UPPER(VLOOKUP(E53,#REF!,2)))</f>
        <v>#REF!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">
      <c r="A54" s="218"/>
      <c r="B54" s="233"/>
      <c r="C54" s="233"/>
      <c r="D54" s="263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3"/>
      <c r="P54" s="202"/>
      <c r="Q54" s="203"/>
      <c r="R54" s="204"/>
    </row>
    <row r="55" spans="1:18" s="18" customFormat="1" ht="9" customHeight="1" x14ac:dyDescent="0.2">
      <c r="A55" s="219"/>
      <c r="B55" s="22"/>
      <c r="C55" s="127"/>
      <c r="D55" s="208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">
      <c r="A56" s="219"/>
      <c r="B56" s="22"/>
      <c r="C56" s="258"/>
      <c r="D56" s="228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">
      <c r="A57" s="220"/>
      <c r="B57" s="217"/>
      <c r="C57" s="259"/>
      <c r="D57" s="229"/>
      <c r="E57" s="209"/>
      <c r="F57" s="210"/>
      <c r="G57" s="211"/>
      <c r="H57" s="210"/>
      <c r="I57" s="212"/>
      <c r="J57" s="213" t="s">
        <v>13</v>
      </c>
      <c r="K57" s="203"/>
      <c r="L57" s="202"/>
      <c r="M57" s="203"/>
      <c r="N57" s="204"/>
      <c r="O57" s="203" t="e">
        <f>R4</f>
        <v>#REF!</v>
      </c>
      <c r="P57" s="202"/>
      <c r="Q57" s="203"/>
      <c r="R57" s="214" t="e">
        <f>MIN(4,#REF!)</f>
        <v>#REF!</v>
      </c>
    </row>
  </sheetData>
  <mergeCells count="1">
    <mergeCell ref="A4:C4"/>
  </mergeCells>
  <conditionalFormatting sqref="B39 B41 B43 B45 B47">
    <cfRule type="cellIs" dxfId="69" priority="4" stopIfTrue="1" operator="equal">
      <formula>"QA"</formula>
    </cfRule>
    <cfRule type="cellIs" dxfId="68" priority="5" stopIfTrue="1" operator="equal">
      <formula>"DA"</formula>
    </cfRule>
  </conditionalFormatting>
  <conditionalFormatting sqref="E7 E9 E11 E13 E15 E17 E19 E21 E23 E25 E27 E29 E31 E33 E35 E37">
    <cfRule type="expression" dxfId="67" priority="2" stopIfTrue="1">
      <formula>$E7&lt;5</formula>
    </cfRule>
  </conditionalFormatting>
  <conditionalFormatting sqref="E39 E41 E43 E45 E47">
    <cfRule type="expression" dxfId="66" priority="10" stopIfTrue="1">
      <formula>AND($E39&lt;9,$C39&gt;0)</formula>
    </cfRule>
  </conditionalFormatting>
  <conditionalFormatting sqref="F7 F9 F11 F13 F15 F17 F19 F21 F23 F25 F27 F29 F31 F33 F35 F37">
    <cfRule type="cellIs" dxfId="65" priority="1" stopIfTrue="1" operator="equal">
      <formula>"Bye"</formula>
    </cfRule>
  </conditionalFormatting>
  <conditionalFormatting sqref="F39 F41 F43 F45 F47">
    <cfRule type="cellIs" dxfId="64" priority="8" stopIfTrue="1" operator="equal">
      <formula>"Bye"</formula>
    </cfRule>
  </conditionalFormatting>
  <conditionalFormatting sqref="F39:I39 F41:I41 F43:I43 F45:I45 F47:I47">
    <cfRule type="expression" dxfId="63" priority="9" stopIfTrue="1">
      <formula>AND($E39&lt;9,$C39&gt;0)</formula>
    </cfRule>
  </conditionalFormatting>
  <conditionalFormatting sqref="H7 H9 H11 H13 H15 H17 H19 H21 H23 H25 H27 H29 H31 H33 H35 H37">
    <cfRule type="expression" dxfId="62" priority="14" stopIfTrue="1">
      <formula>AND($E7&lt;9,$C7&gt;0)</formula>
    </cfRule>
  </conditionalFormatting>
  <conditionalFormatting sqref="I8 K10 I12 M14 I16 K18 I20 O22 I24 K26 I28 M30 I32 K34 I36 M40 I42 K44 I46">
    <cfRule type="expression" dxfId="61" priority="11" stopIfTrue="1">
      <formula>AND($O$1="CU",I8="Umpire")</formula>
    </cfRule>
    <cfRule type="expression" dxfId="60" priority="12" stopIfTrue="1">
      <formula>AND($O$1="CU",I8&lt;&gt;"Umpire",J8&lt;&gt;"")</formula>
    </cfRule>
    <cfRule type="expression" dxfId="59" priority="13" stopIfTrue="1">
      <formula>AND($O$1="CU",I8&lt;&gt;"Umpire")</formula>
    </cfRule>
  </conditionalFormatting>
  <conditionalFormatting sqref="J8 L10 J12 N14 J16 L18 J20 P22 J24 L26 J28 N30 J32 L34 J36 R57">
    <cfRule type="expression" dxfId="58" priority="3" stopIfTrue="1">
      <formula>$O$1="CU"</formula>
    </cfRule>
  </conditionalFormatting>
  <conditionalFormatting sqref="K8 M10 K12 O14 K16 M18 K20 Q22 K24 M26 K28 O30 K32 M34 K36 O40 K42 M44 K46">
    <cfRule type="expression" dxfId="57" priority="6" stopIfTrue="1">
      <formula>J8="as"</formula>
    </cfRule>
    <cfRule type="expression" dxfId="56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1857" r:id="rId3" name="Button 1">
              <controlPr defaultSize="0" print="0" autoFill="0" autoPict="0" macro="[2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858" r:id="rId4" name="Button 2">
              <controlPr defaultSize="0" print="0" autoFill="0" autoPict="0" macro="[2]!Jun_Hide_CU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6"/>
  <sheetViews>
    <sheetView workbookViewId="0">
      <selection activeCell="B11" sqref="B11"/>
    </sheetView>
  </sheetViews>
  <sheetFormatPr defaultRowHeight="12.75" x14ac:dyDescent="0.2"/>
  <cols>
    <col min="1" max="1" width="3.85546875" customWidth="1"/>
    <col min="2" max="2" width="13" customWidth="1"/>
    <col min="3" max="3" width="14.28515625" customWidth="1"/>
    <col min="4" max="4" width="12" style="40" customWidth="1"/>
    <col min="5" max="5" width="10.5703125" style="334" customWidth="1"/>
    <col min="6" max="6" width="6.140625" style="93" hidden="1" customWidth="1"/>
    <col min="7" max="7" width="28.7109375" style="93" customWidth="1"/>
    <col min="8" max="8" width="7.7109375" style="40" customWidth="1"/>
    <col min="9" max="13" width="7.42578125" style="40" hidden="1" customWidth="1"/>
    <col min="14" max="15" width="7.42578125" style="40" customWidth="1"/>
    <col min="16" max="16" width="7.42578125" style="40" hidden="1" customWidth="1"/>
    <col min="17" max="17" width="7.42578125" style="40" customWidth="1"/>
  </cols>
  <sheetData>
    <row r="1" spans="1:17" ht="26.25" x14ac:dyDescent="0.35">
      <c r="A1" s="238" t="e">
        <f>[2]Altalanos!$A$6</f>
        <v>#REF!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5" thickBot="1" x14ac:dyDescent="0.25">
      <c r="B2" s="89" t="s">
        <v>51</v>
      </c>
      <c r="C2" s="89" t="e">
        <f>[2]Altalanos!$A$8</f>
        <v>#REF!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5" thickBot="1" x14ac:dyDescent="0.25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5" thickBot="1" x14ac:dyDescent="0.25">
      <c r="A5" s="248" t="e">
        <f>[2]Altalanos!$A$10</f>
        <v>#REF!</v>
      </c>
      <c r="B5" s="248"/>
      <c r="C5" s="90" t="e">
        <f>[2]Altalanos!$C$10</f>
        <v>#REF!</v>
      </c>
      <c r="D5" s="91" t="e">
        <f>[2]Altalanos!$D$10</f>
        <v>#REF!</v>
      </c>
      <c r="E5" s="91"/>
      <c r="F5" s="91"/>
      <c r="G5" s="91"/>
      <c r="H5" s="412" t="e">
        <f>[2]Altalanos!$E$10</f>
        <v>#REF!</v>
      </c>
      <c r="I5" s="413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25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95" customHeight="1" x14ac:dyDescent="0.2">
      <c r="A7" s="244">
        <v>1</v>
      </c>
      <c r="B7" s="95" t="s">
        <v>99</v>
      </c>
      <c r="C7" s="95"/>
      <c r="D7" s="96"/>
      <c r="E7" s="257"/>
      <c r="F7" s="321"/>
      <c r="G7" s="322"/>
      <c r="H7" s="96">
        <v>10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95" customHeight="1" x14ac:dyDescent="0.2">
      <c r="A8" s="244">
        <v>2</v>
      </c>
      <c r="B8" s="95" t="s">
        <v>108</v>
      </c>
      <c r="C8" s="95"/>
      <c r="D8" s="96"/>
      <c r="E8" s="257"/>
      <c r="F8" s="323"/>
      <c r="G8" s="278"/>
      <c r="H8" s="96">
        <v>65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95" customHeight="1" x14ac:dyDescent="0.2">
      <c r="A9" s="244">
        <v>3</v>
      </c>
      <c r="B9" s="95" t="s">
        <v>166</v>
      </c>
      <c r="C9" s="95"/>
      <c r="D9" s="96"/>
      <c r="E9" s="257"/>
      <c r="F9" s="323"/>
      <c r="G9" s="278"/>
      <c r="H9" s="96">
        <v>82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95" customHeight="1" x14ac:dyDescent="0.2">
      <c r="A10" s="244">
        <v>4</v>
      </c>
      <c r="B10" s="95" t="s">
        <v>180</v>
      </c>
      <c r="C10" s="95"/>
      <c r="D10" s="96"/>
      <c r="E10" s="257"/>
      <c r="F10" s="323"/>
      <c r="G10" s="278"/>
      <c r="H10" s="96">
        <v>103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95" customHeight="1" x14ac:dyDescent="0.2">
      <c r="A11" s="244">
        <v>5</v>
      </c>
      <c r="B11" s="95" t="s">
        <v>112</v>
      </c>
      <c r="C11" s="95"/>
      <c r="D11" s="96"/>
      <c r="E11" s="257"/>
      <c r="F11" s="323"/>
      <c r="G11" s="278"/>
      <c r="H11" s="96">
        <v>122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95" customHeight="1" x14ac:dyDescent="0.2">
      <c r="A12" s="244">
        <v>6</v>
      </c>
      <c r="B12" s="95"/>
      <c r="C12" s="95"/>
      <c r="D12" s="96"/>
      <c r="E12" s="257"/>
      <c r="F12" s="323"/>
      <c r="G12" s="278"/>
      <c r="H12" s="96"/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95" customHeight="1" x14ac:dyDescent="0.2">
      <c r="A13" s="244">
        <v>7</v>
      </c>
      <c r="B13" s="95"/>
      <c r="C13" s="95"/>
      <c r="D13" s="96"/>
      <c r="E13" s="257"/>
      <c r="F13" s="323"/>
      <c r="G13" s="278"/>
      <c r="H13" s="96"/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95" customHeight="1" x14ac:dyDescent="0.2">
      <c r="A14" s="244">
        <v>8</v>
      </c>
      <c r="B14" s="95"/>
      <c r="C14" s="95"/>
      <c r="D14" s="96"/>
      <c r="E14" s="257"/>
      <c r="F14" s="323"/>
      <c r="G14" s="278"/>
      <c r="H14" s="96"/>
      <c r="I14" s="96"/>
      <c r="J14" s="241"/>
      <c r="K14" s="239"/>
      <c r="L14" s="243"/>
      <c r="M14" s="239"/>
      <c r="N14" s="235"/>
      <c r="O14" s="96"/>
      <c r="P14" s="331"/>
      <c r="Q14" s="329"/>
    </row>
    <row r="15" spans="1:17" s="11" customFormat="1" ht="18.95" customHeight="1" x14ac:dyDescent="0.2">
      <c r="A15" s="244">
        <v>9</v>
      </c>
      <c r="B15" s="95"/>
      <c r="C15" s="95"/>
      <c r="D15" s="96"/>
      <c r="E15" s="257"/>
      <c r="F15" s="97"/>
      <c r="G15" s="97"/>
      <c r="H15" s="96"/>
      <c r="I15" s="96"/>
      <c r="J15" s="241"/>
      <c r="K15" s="239"/>
      <c r="L15" s="243"/>
      <c r="M15" s="277"/>
      <c r="N15" s="235"/>
      <c r="O15" s="96"/>
      <c r="P15" s="97"/>
      <c r="Q15" s="97"/>
    </row>
    <row r="16" spans="1:17" s="11" customFormat="1" ht="18.95" customHeight="1" x14ac:dyDescent="0.2">
      <c r="A16" s="244">
        <v>10</v>
      </c>
      <c r="B16" s="355"/>
      <c r="C16" s="95"/>
      <c r="D16" s="96"/>
      <c r="E16" s="257"/>
      <c r="F16" s="97"/>
      <c r="G16" s="97"/>
      <c r="H16" s="96"/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95" customHeight="1" x14ac:dyDescent="0.2">
      <c r="A17" s="244">
        <v>11</v>
      </c>
      <c r="B17" s="95"/>
      <c r="C17" s="95"/>
      <c r="D17" s="96"/>
      <c r="E17" s="257"/>
      <c r="F17" s="97"/>
      <c r="G17" s="97"/>
      <c r="H17" s="96"/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95" customHeight="1" x14ac:dyDescent="0.2">
      <c r="A18" s="244">
        <v>12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95" customHeight="1" x14ac:dyDescent="0.2">
      <c r="A19" s="244">
        <v>13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95" customHeight="1" x14ac:dyDescent="0.2">
      <c r="A20" s="244">
        <v>14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95" customHeight="1" x14ac:dyDescent="0.2">
      <c r="A21" s="244">
        <v>15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95" customHeight="1" x14ac:dyDescent="0.2">
      <c r="A22" s="244">
        <v>16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95" customHeight="1" x14ac:dyDescent="0.2">
      <c r="A23" s="244">
        <v>17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95" customHeight="1" x14ac:dyDescent="0.2">
      <c r="A24" s="244">
        <v>18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95" customHeight="1" x14ac:dyDescent="0.2">
      <c r="A25" s="244">
        <v>19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95" customHeight="1" x14ac:dyDescent="0.2">
      <c r="A26" s="244">
        <v>20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95" customHeight="1" x14ac:dyDescent="0.2">
      <c r="A27" s="244">
        <v>21</v>
      </c>
      <c r="B27" s="95"/>
      <c r="C27" s="95"/>
      <c r="D27" s="96"/>
      <c r="E27" s="257"/>
      <c r="F27" s="97"/>
      <c r="G27" s="97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95" customHeight="1" x14ac:dyDescent="0.2">
      <c r="A28" s="244">
        <v>22</v>
      </c>
      <c r="B28" s="95"/>
      <c r="C28" s="95"/>
      <c r="D28" s="96"/>
      <c r="E28" s="341"/>
      <c r="F28" s="338"/>
      <c r="G28" s="271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95" customHeight="1" x14ac:dyDescent="0.2">
      <c r="A29" s="244">
        <v>23</v>
      </c>
      <c r="B29" s="95"/>
      <c r="C29" s="95"/>
      <c r="D29" s="96"/>
      <c r="E29" s="342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95" customHeight="1" x14ac:dyDescent="0.2">
      <c r="A30" s="244">
        <v>24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95" customHeight="1" x14ac:dyDescent="0.2">
      <c r="A31" s="244">
        <v>25</v>
      </c>
      <c r="B31" s="95"/>
      <c r="C31" s="95"/>
      <c r="D31" s="96"/>
      <c r="E31" s="257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95" customHeight="1" x14ac:dyDescent="0.2">
      <c r="A32" s="244">
        <v>26</v>
      </c>
      <c r="B32" s="95"/>
      <c r="C32" s="95"/>
      <c r="D32" s="96"/>
      <c r="E32" s="335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95" customHeight="1" x14ac:dyDescent="0.2">
      <c r="A33" s="244">
        <v>27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95" customHeight="1" x14ac:dyDescent="0.2">
      <c r="A34" s="244">
        <v>28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95" customHeight="1" x14ac:dyDescent="0.2">
      <c r="A35" s="244">
        <v>29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95" customHeight="1" x14ac:dyDescent="0.2">
      <c r="A36" s="244">
        <v>30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95" customHeight="1" x14ac:dyDescent="0.2">
      <c r="A37" s="244">
        <v>31</v>
      </c>
      <c r="B37" s="95"/>
      <c r="C37" s="95"/>
      <c r="D37" s="96"/>
      <c r="E37" s="257"/>
      <c r="F37" s="97"/>
      <c r="G37" s="97"/>
      <c r="H37" s="96"/>
      <c r="I37" s="96"/>
      <c r="J37" s="241"/>
      <c r="K37" s="239"/>
      <c r="L37" s="243"/>
      <c r="M37" s="277"/>
      <c r="N37" s="235"/>
      <c r="O37" s="96"/>
      <c r="P37" s="114"/>
      <c r="Q37" s="97"/>
    </row>
    <row r="38" spans="1:17" s="11" customFormat="1" ht="18.95" customHeight="1" x14ac:dyDescent="0.2">
      <c r="A38" s="244">
        <v>32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35"/>
      <c r="O38" s="97"/>
      <c r="P38" s="114"/>
      <c r="Q38" s="97"/>
    </row>
    <row r="39" spans="1:17" s="11" customFormat="1" ht="18.95" customHeight="1" x14ac:dyDescent="0.2">
      <c r="A39" s="244">
        <v>33</v>
      </c>
      <c r="B39" s="95"/>
      <c r="C39" s="95"/>
      <c r="D39" s="96"/>
      <c r="E39" s="257"/>
      <c r="F39" s="97"/>
      <c r="G39" s="97"/>
      <c r="H39" s="323"/>
      <c r="I39" s="278"/>
      <c r="J39" s="241"/>
      <c r="K39" s="239"/>
      <c r="L39" s="243"/>
      <c r="M39" s="277"/>
      <c r="N39" s="271"/>
      <c r="O39" s="97"/>
      <c r="P39" s="114"/>
      <c r="Q39" s="97"/>
    </row>
    <row r="40" spans="1:17" s="11" customFormat="1" ht="18.95" customHeight="1" x14ac:dyDescent="0.2">
      <c r="A40" s="244">
        <v>34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ref="L40:L103" si="0">IF(Q40="",999,Q40)</f>
        <v>999</v>
      </c>
      <c r="M40" s="277">
        <f t="shared" ref="M40:M103" si="1">IF(P40=999,999,1)</f>
        <v>999</v>
      </c>
      <c r="N40" s="271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95" customHeight="1" x14ac:dyDescent="0.2">
      <c r="A41" s="244">
        <v>35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95" customHeight="1" x14ac:dyDescent="0.2">
      <c r="A42" s="244">
        <v>36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95" customHeight="1" x14ac:dyDescent="0.2">
      <c r="A43" s="244">
        <v>37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95" customHeight="1" x14ac:dyDescent="0.2">
      <c r="A44" s="244">
        <v>38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95" customHeight="1" x14ac:dyDescent="0.2">
      <c r="A45" s="244">
        <v>39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95" customHeight="1" x14ac:dyDescent="0.2">
      <c r="A46" s="244">
        <v>40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95" customHeight="1" x14ac:dyDescent="0.2">
      <c r="A47" s="244">
        <v>41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95" customHeight="1" x14ac:dyDescent="0.2">
      <c r="A48" s="244">
        <v>42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95" customHeight="1" x14ac:dyDescent="0.2">
      <c r="A49" s="244">
        <v>43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95" customHeight="1" x14ac:dyDescent="0.2">
      <c r="A50" s="244">
        <v>44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95" customHeight="1" x14ac:dyDescent="0.2">
      <c r="A51" s="244">
        <v>45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95" customHeight="1" x14ac:dyDescent="0.2">
      <c r="A52" s="244">
        <v>46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95" customHeight="1" x14ac:dyDescent="0.2">
      <c r="A53" s="244">
        <v>47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95" customHeight="1" x14ac:dyDescent="0.2">
      <c r="A54" s="244">
        <v>48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95" customHeight="1" x14ac:dyDescent="0.2">
      <c r="A55" s="244">
        <v>49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95" customHeight="1" x14ac:dyDescent="0.2">
      <c r="A56" s="244">
        <v>50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95" customHeight="1" x14ac:dyDescent="0.2">
      <c r="A57" s="244">
        <v>51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95" customHeight="1" x14ac:dyDescent="0.2">
      <c r="A58" s="244">
        <v>52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95" customHeight="1" x14ac:dyDescent="0.2">
      <c r="A59" s="244">
        <v>53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95" customHeight="1" x14ac:dyDescent="0.2">
      <c r="A60" s="244">
        <v>54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95" customHeight="1" x14ac:dyDescent="0.2">
      <c r="A61" s="244">
        <v>55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95" customHeight="1" x14ac:dyDescent="0.2">
      <c r="A62" s="244">
        <v>56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95" customHeight="1" x14ac:dyDescent="0.2">
      <c r="A63" s="244">
        <v>57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95" customHeight="1" x14ac:dyDescent="0.2">
      <c r="A64" s="244">
        <v>58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95" customHeight="1" x14ac:dyDescent="0.2">
      <c r="A65" s="244">
        <v>59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95" customHeight="1" x14ac:dyDescent="0.2">
      <c r="A66" s="244">
        <v>60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95" customHeight="1" x14ac:dyDescent="0.2">
      <c r="A67" s="244">
        <v>61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95" customHeight="1" x14ac:dyDescent="0.2">
      <c r="A68" s="244">
        <v>62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95" customHeight="1" x14ac:dyDescent="0.2">
      <c r="A69" s="244">
        <v>63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95" customHeight="1" x14ac:dyDescent="0.2">
      <c r="A70" s="244">
        <v>64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95" customHeight="1" x14ac:dyDescent="0.2">
      <c r="A71" s="244">
        <v>65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95" customHeight="1" x14ac:dyDescent="0.2">
      <c r="A72" s="244">
        <v>66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95" customHeight="1" x14ac:dyDescent="0.2">
      <c r="A73" s="244">
        <v>67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95" customHeight="1" x14ac:dyDescent="0.2">
      <c r="A74" s="244">
        <v>68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95" customHeight="1" x14ac:dyDescent="0.2">
      <c r="A75" s="244">
        <v>69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95" customHeight="1" x14ac:dyDescent="0.2">
      <c r="A76" s="244">
        <v>70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95" customHeight="1" x14ac:dyDescent="0.2">
      <c r="A77" s="244">
        <v>71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95" customHeight="1" x14ac:dyDescent="0.2">
      <c r="A78" s="244">
        <v>72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95" customHeight="1" x14ac:dyDescent="0.2">
      <c r="A79" s="244">
        <v>73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95" customHeight="1" x14ac:dyDescent="0.2">
      <c r="A80" s="244">
        <v>74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95" customHeight="1" x14ac:dyDescent="0.2">
      <c r="A81" s="244">
        <v>75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95" customHeight="1" x14ac:dyDescent="0.2">
      <c r="A82" s="244">
        <v>76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95" customHeight="1" x14ac:dyDescent="0.2">
      <c r="A83" s="244">
        <v>77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95" customHeight="1" x14ac:dyDescent="0.2">
      <c r="A84" s="244">
        <v>78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95" customHeight="1" x14ac:dyDescent="0.2">
      <c r="A85" s="244">
        <v>79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95" customHeight="1" x14ac:dyDescent="0.2">
      <c r="A86" s="244">
        <v>80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95" customHeight="1" x14ac:dyDescent="0.2">
      <c r="A87" s="244">
        <v>81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95" customHeight="1" x14ac:dyDescent="0.2">
      <c r="A88" s="244">
        <v>82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95" customHeight="1" x14ac:dyDescent="0.2">
      <c r="A89" s="244">
        <v>83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95" customHeight="1" x14ac:dyDescent="0.2">
      <c r="A90" s="244">
        <v>84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95" customHeight="1" x14ac:dyDescent="0.2">
      <c r="A91" s="244">
        <v>85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95" customHeight="1" x14ac:dyDescent="0.2">
      <c r="A92" s="244">
        <v>86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95" customHeight="1" x14ac:dyDescent="0.2">
      <c r="A93" s="244">
        <v>87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95" customHeight="1" x14ac:dyDescent="0.2">
      <c r="A94" s="244">
        <v>88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95" customHeight="1" x14ac:dyDescent="0.2">
      <c r="A95" s="244">
        <v>89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95" customHeight="1" x14ac:dyDescent="0.2">
      <c r="A96" s="244">
        <v>90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95" customHeight="1" x14ac:dyDescent="0.2">
      <c r="A97" s="244">
        <v>91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95" customHeight="1" x14ac:dyDescent="0.2">
      <c r="A98" s="244">
        <v>92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95" customHeight="1" x14ac:dyDescent="0.2">
      <c r="A99" s="244">
        <v>93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95" customHeight="1" x14ac:dyDescent="0.2">
      <c r="A100" s="244">
        <v>94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95" customHeight="1" x14ac:dyDescent="0.2">
      <c r="A101" s="244">
        <v>95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95" customHeight="1" x14ac:dyDescent="0.2">
      <c r="A102" s="244">
        <v>96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95" customHeight="1" x14ac:dyDescent="0.2">
      <c r="A103" s="244">
        <v>97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si="0"/>
        <v>999</v>
      </c>
      <c r="M103" s="277">
        <f t="shared" si="1"/>
        <v>999</v>
      </c>
      <c r="N103" s="271"/>
      <c r="O103" s="97"/>
      <c r="P103" s="114">
        <f t="shared" si="2"/>
        <v>999</v>
      </c>
      <c r="Q103" s="97"/>
    </row>
    <row r="104" spans="1:17" s="11" customFormat="1" ht="18.95" customHeight="1" x14ac:dyDescent="0.2">
      <c r="A104" s="244">
        <v>98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ref="L104:L156" si="3">IF(Q104="",999,Q104)</f>
        <v>999</v>
      </c>
      <c r="M104" s="277">
        <f t="shared" ref="M104:M156" si="4">IF(P104=999,999,1)</f>
        <v>999</v>
      </c>
      <c r="N104" s="271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95" customHeight="1" x14ac:dyDescent="0.2">
      <c r="A105" s="244">
        <v>99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95" customHeight="1" x14ac:dyDescent="0.2">
      <c r="A106" s="244">
        <v>100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95" customHeight="1" x14ac:dyDescent="0.2">
      <c r="A107" s="244">
        <v>101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95" customHeight="1" x14ac:dyDescent="0.2">
      <c r="A108" s="244">
        <v>102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95" customHeight="1" x14ac:dyDescent="0.2">
      <c r="A109" s="244">
        <v>103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95" customHeight="1" x14ac:dyDescent="0.2">
      <c r="A110" s="244">
        <v>104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95" customHeight="1" x14ac:dyDescent="0.2">
      <c r="A111" s="244">
        <v>105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95" customHeight="1" x14ac:dyDescent="0.2">
      <c r="A112" s="244">
        <v>106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95" customHeight="1" x14ac:dyDescent="0.2">
      <c r="A113" s="244">
        <v>107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95" customHeight="1" x14ac:dyDescent="0.2">
      <c r="A114" s="244">
        <v>108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95" customHeight="1" x14ac:dyDescent="0.2">
      <c r="A115" s="244">
        <v>109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95" customHeight="1" x14ac:dyDescent="0.2">
      <c r="A116" s="244">
        <v>110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95" customHeight="1" x14ac:dyDescent="0.2">
      <c r="A117" s="244">
        <v>111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95" customHeight="1" x14ac:dyDescent="0.2">
      <c r="A118" s="244">
        <v>112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95" customHeight="1" x14ac:dyDescent="0.2">
      <c r="A119" s="244">
        <v>113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95" customHeight="1" x14ac:dyDescent="0.2">
      <c r="A120" s="244">
        <v>114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95" customHeight="1" x14ac:dyDescent="0.2">
      <c r="A121" s="244">
        <v>115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95" customHeight="1" x14ac:dyDescent="0.2">
      <c r="A122" s="244">
        <v>116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95" customHeight="1" x14ac:dyDescent="0.2">
      <c r="A123" s="244">
        <v>117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95" customHeight="1" x14ac:dyDescent="0.2">
      <c r="A124" s="244">
        <v>118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95" customHeight="1" x14ac:dyDescent="0.2">
      <c r="A125" s="244">
        <v>119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95" customHeight="1" x14ac:dyDescent="0.2">
      <c r="A126" s="244">
        <v>120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95" customHeight="1" x14ac:dyDescent="0.2">
      <c r="A127" s="244">
        <v>121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95" customHeight="1" x14ac:dyDescent="0.2">
      <c r="A128" s="244">
        <v>122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95" customHeight="1" x14ac:dyDescent="0.2">
      <c r="A129" s="244">
        <v>123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95" customHeight="1" x14ac:dyDescent="0.2">
      <c r="A130" s="244">
        <v>124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95" customHeight="1" x14ac:dyDescent="0.2">
      <c r="A131" s="244">
        <v>125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95" customHeight="1" x14ac:dyDescent="0.2">
      <c r="A132" s="244">
        <v>126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95" customHeight="1" x14ac:dyDescent="0.2">
      <c r="A133" s="244">
        <v>127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97"/>
      <c r="P133" s="114">
        <f t="shared" si="5"/>
        <v>999</v>
      </c>
      <c r="Q133" s="97"/>
    </row>
    <row r="134" spans="1:17" s="11" customFormat="1" ht="18.95" customHeight="1" x14ac:dyDescent="0.2">
      <c r="A134" s="244">
        <v>128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278"/>
      <c r="P134" s="279">
        <f t="shared" si="5"/>
        <v>999</v>
      </c>
      <c r="Q134" s="278"/>
    </row>
    <row r="135" spans="1:17" x14ac:dyDescent="0.2">
      <c r="A135" s="244">
        <v>129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">
      <c r="A136" s="244">
        <v>130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">
      <c r="A137" s="244">
        <v>131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">
      <c r="A138" s="244">
        <v>132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">
      <c r="A139" s="244">
        <v>133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">
      <c r="A140" s="244">
        <v>134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97"/>
      <c r="P140" s="114">
        <f t="shared" si="5"/>
        <v>999</v>
      </c>
      <c r="Q140" s="97"/>
    </row>
    <row r="141" spans="1:17" x14ac:dyDescent="0.2">
      <c r="A141" s="244">
        <v>135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278"/>
      <c r="P141" s="279">
        <f t="shared" si="5"/>
        <v>999</v>
      </c>
      <c r="Q141" s="278"/>
    </row>
    <row r="142" spans="1:17" x14ac:dyDescent="0.2">
      <c r="A142" s="244">
        <v>136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">
      <c r="A143" s="244">
        <v>137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">
      <c r="A144" s="244">
        <v>138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">
      <c r="A145" s="244">
        <v>139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">
      <c r="A146" s="244">
        <v>140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">
      <c r="A147" s="244">
        <v>141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97"/>
      <c r="P147" s="114">
        <f t="shared" si="5"/>
        <v>999</v>
      </c>
      <c r="Q147" s="97"/>
    </row>
    <row r="148" spans="1:17" x14ac:dyDescent="0.2">
      <c r="A148" s="244">
        <v>142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278"/>
      <c r="P148" s="279">
        <f t="shared" si="5"/>
        <v>999</v>
      </c>
      <c r="Q148" s="278"/>
    </row>
    <row r="149" spans="1:17" x14ac:dyDescent="0.2">
      <c r="A149" s="244">
        <v>143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">
      <c r="A150" s="244">
        <v>144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">
      <c r="A151" s="244">
        <v>145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">
      <c r="A152" s="244">
        <v>146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">
      <c r="A153" s="244">
        <v>147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">
      <c r="A154" s="244">
        <v>148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">
      <c r="A155" s="244">
        <v>149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  <row r="156" spans="1:17" x14ac:dyDescent="0.2">
      <c r="A156" s="244">
        <v>150</v>
      </c>
      <c r="B156" s="95"/>
      <c r="C156" s="95"/>
      <c r="D156" s="96"/>
      <c r="E156" s="257"/>
      <c r="F156" s="97"/>
      <c r="G156" s="97"/>
      <c r="H156" s="323"/>
      <c r="I156" s="278"/>
      <c r="J156" s="241" t="e">
        <f>IF(AND(Q156="",#REF!&gt;0,#REF!&lt;5),K156,)</f>
        <v>#REF!</v>
      </c>
      <c r="K156" s="239" t="str">
        <f>IF(D156="","ZZZ9",IF(AND(#REF!&gt;0,#REF!&lt;5),D156&amp;#REF!,D156&amp;"9"))</f>
        <v>ZZZ9</v>
      </c>
      <c r="L156" s="243">
        <f t="shared" si="3"/>
        <v>999</v>
      </c>
      <c r="M156" s="277">
        <f t="shared" si="4"/>
        <v>999</v>
      </c>
      <c r="N156" s="271"/>
      <c r="O156" s="97"/>
      <c r="P156" s="114">
        <f t="shared" si="5"/>
        <v>999</v>
      </c>
      <c r="Q156" s="97"/>
    </row>
  </sheetData>
  <conditionalFormatting sqref="A7:D156">
    <cfRule type="expression" dxfId="55" priority="18" stopIfTrue="1">
      <formula>$Q7&gt;=1</formula>
    </cfRule>
  </conditionalFormatting>
  <conditionalFormatting sqref="B7:D37">
    <cfRule type="expression" dxfId="54" priority="1" stopIfTrue="1">
      <formula>$Q7&gt;=1</formula>
    </cfRule>
  </conditionalFormatting>
  <conditionalFormatting sqref="E7:E14">
    <cfRule type="expression" dxfId="53" priority="6" stopIfTrue="1">
      <formula>AND(ROUNDDOWN(($A$4-E7)/365.25,0)&lt;=13,G7&lt;&gt;"OK")</formula>
    </cfRule>
    <cfRule type="expression" dxfId="52" priority="7" stopIfTrue="1">
      <formula>AND(ROUNDDOWN(($A$4-E7)/365.25,0)&lt;=14,G7&lt;&gt;"OK")</formula>
    </cfRule>
    <cfRule type="expression" dxfId="51" priority="8" stopIfTrue="1">
      <formula>AND(ROUNDDOWN(($A$4-E7)/365.25,0)&lt;=17,G7&lt;&gt;"OK")</formula>
    </cfRule>
    <cfRule type="expression" dxfId="50" priority="11" stopIfTrue="1">
      <formula>AND(ROUNDDOWN(($A$4-E7)/365.25,0)&lt;=13,G7&lt;&gt;"OK")</formula>
    </cfRule>
    <cfRule type="expression" dxfId="49" priority="12" stopIfTrue="1">
      <formula>AND(ROUNDDOWN(($A$4-E7)/365.25,0)&lt;=14,G7&lt;&gt;"OK")</formula>
    </cfRule>
    <cfRule type="expression" dxfId="48" priority="13" stopIfTrue="1">
      <formula>AND(ROUNDDOWN(($A$4-E7)/365.25,0)&lt;=17,G7&lt;&gt;"OK")</formula>
    </cfRule>
  </conditionalFormatting>
  <conditionalFormatting sqref="E7:E27 E29:E37">
    <cfRule type="expression" dxfId="47" priority="2" stopIfTrue="1">
      <formula>AND(ROUNDDOWN(($A$4-E7)/365.25,0)&lt;=13,G7&lt;&gt;"OK")</formula>
    </cfRule>
    <cfRule type="expression" dxfId="46" priority="3" stopIfTrue="1">
      <formula>AND(ROUNDDOWN(($A$4-E7)/365.25,0)&lt;=14,G7&lt;&gt;"OK")</formula>
    </cfRule>
    <cfRule type="expression" dxfId="45" priority="4" stopIfTrue="1">
      <formula>AND(ROUNDDOWN(($A$4-E7)/365.25,0)&lt;=17,G7&lt;&gt;"OK")</formula>
    </cfRule>
  </conditionalFormatting>
  <conditionalFormatting sqref="E7:E156">
    <cfRule type="expression" dxfId="44" priority="14" stopIfTrue="1">
      <formula>AND(ROUNDDOWN(($A$4-E7)/365.25,0)&lt;=13,G7&lt;&gt;"OK")</formula>
    </cfRule>
    <cfRule type="expression" dxfId="43" priority="15" stopIfTrue="1">
      <formula>AND(ROUNDDOWN(($A$4-E7)/365.25,0)&lt;=14,G7&lt;&gt;"OK")</formula>
    </cfRule>
    <cfRule type="expression" dxfId="42" priority="16" stopIfTrue="1">
      <formula>AND(ROUNDDOWN(($A$4-E7)/365.25,0)&lt;=17,G7&lt;&gt;"OK")</formula>
    </cfRule>
  </conditionalFormatting>
  <conditionalFormatting sqref="J7:J156">
    <cfRule type="cellIs" dxfId="41" priority="10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3905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41"/>
  <sheetViews>
    <sheetView workbookViewId="0">
      <selection activeCell="D20" sqref="D20:E20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10.5703125" customWidth="1"/>
    <col min="10" max="10" width="7.85546875" customWidth="1"/>
    <col min="11" max="12" width="8.5703125" customWidth="1"/>
    <col min="13" max="13" width="7.85546875" customWidth="1"/>
    <col min="15" max="15" width="5.140625" customWidth="1"/>
    <col min="16" max="16" width="11.5703125" customWidth="1"/>
    <col min="17" max="17" width="9.28515625" customWidth="1"/>
    <col min="25" max="37" width="0" hidden="1" customWidth="1"/>
  </cols>
  <sheetData>
    <row r="1" spans="1:37" ht="26.25" x14ac:dyDescent="0.2">
      <c r="A1" s="478"/>
      <c r="B1" s="478"/>
      <c r="C1" s="478"/>
      <c r="D1" s="478"/>
      <c r="E1" s="478"/>
      <c r="F1" s="478"/>
      <c r="G1" s="285"/>
      <c r="H1" s="288" t="s">
        <v>52</v>
      </c>
      <c r="I1" s="286"/>
      <c r="J1" s="287"/>
      <c r="L1" s="289"/>
      <c r="M1" s="290"/>
      <c r="N1" s="119"/>
      <c r="O1" s="119" t="s">
        <v>14</v>
      </c>
      <c r="P1" s="119"/>
      <c r="Q1" s="118"/>
      <c r="R1" s="119"/>
      <c r="AB1" s="315" t="e">
        <f>IF(Y5=1,CONCATENATE(VLOOKUP(Y3,AA16:AH27,2)),CONCATENATE(VLOOKUP(Y3,AA2:AK13,2)))</f>
        <v>#REF!</v>
      </c>
      <c r="AC1" s="315" t="e">
        <f>IF(Y5=1,CONCATENATE(VLOOKUP(Y3,AA16:AK27,3)),CONCATENATE(VLOOKUP(Y3,AA2:AK13,3)))</f>
        <v>#REF!</v>
      </c>
      <c r="AD1" s="315" t="e">
        <f>IF(Y5=1,CONCATENATE(VLOOKUP(Y3,AA16:AK27,4)),CONCATENATE(VLOOKUP(Y3,AA2:AK13,4)))</f>
        <v>#REF!</v>
      </c>
      <c r="AE1" s="315" t="e">
        <f>IF(Y5=1,CONCATENATE(VLOOKUP(Y3,AA16:AK27,5)),CONCATENATE(VLOOKUP(Y3,AA2:AK13,5)))</f>
        <v>#REF!</v>
      </c>
      <c r="AF1" s="315" t="e">
        <f>IF(Y5=1,CONCATENATE(VLOOKUP(Y3,AA16:AK27,6)),CONCATENATE(VLOOKUP(Y3,AA2:AK13,6)))</f>
        <v>#REF!</v>
      </c>
      <c r="AG1" s="315" t="e">
        <f>IF(Y5=1,CONCATENATE(VLOOKUP(Y3,AA16:AK27,7)),CONCATENATE(VLOOKUP(Y3,AA2:AK13,7)))</f>
        <v>#REF!</v>
      </c>
      <c r="AH1" s="315" t="e">
        <f>IF(Y5=1,CONCATENATE(VLOOKUP(Y3,AA16:AK27,8)),CONCATENATE(VLOOKUP(Y3,AA2:AK13,8)))</f>
        <v>#REF!</v>
      </c>
      <c r="AI1" s="315" t="e">
        <f>IF(Y5=1,CONCATENATE(VLOOKUP(Y3,AA16:AK27,9)),CONCATENATE(VLOOKUP(Y3,AA2:AK13,9)))</f>
        <v>#REF!</v>
      </c>
      <c r="AJ1" s="315" t="e">
        <f>IF(Y5=1,CONCATENATE(VLOOKUP(Y3,AA16:AK27,10)),CONCATENATE(VLOOKUP(Y3,AA2:AK13,10)))</f>
        <v>#REF!</v>
      </c>
      <c r="AK1" s="315" t="e">
        <f>IF(Y5=1,CONCATENATE(VLOOKUP(Y3,AA16:AK27,11)),CONCATENATE(VLOOKUP(Y3,AA2:AK13,11)))</f>
        <v>#REF!</v>
      </c>
    </row>
    <row r="2" spans="1:37" x14ac:dyDescent="0.2">
      <c r="A2" s="357" t="s">
        <v>51</v>
      </c>
      <c r="B2" s="291"/>
      <c r="C2" s="291"/>
      <c r="D2" s="291"/>
      <c r="E2" s="291"/>
      <c r="F2" s="291"/>
      <c r="G2" s="292"/>
      <c r="H2" s="293"/>
      <c r="I2" s="293"/>
      <c r="J2" s="294"/>
      <c r="K2" s="289"/>
      <c r="L2" s="289"/>
      <c r="M2" s="289"/>
      <c r="N2" s="121"/>
      <c r="O2" s="99"/>
      <c r="P2" s="121"/>
      <c r="Q2" s="99"/>
      <c r="R2" s="121"/>
      <c r="Y2" s="312"/>
      <c r="Z2" s="311"/>
      <c r="AA2" s="311" t="s">
        <v>64</v>
      </c>
      <c r="AB2" s="314">
        <v>150</v>
      </c>
      <c r="AC2" s="314">
        <v>120</v>
      </c>
      <c r="AD2" s="314">
        <v>100</v>
      </c>
      <c r="AE2" s="314">
        <v>80</v>
      </c>
      <c r="AF2" s="314">
        <v>70</v>
      </c>
      <c r="AG2" s="314">
        <v>60</v>
      </c>
      <c r="AH2" s="314">
        <v>55</v>
      </c>
      <c r="AI2" s="314">
        <v>50</v>
      </c>
      <c r="AJ2" s="314">
        <v>45</v>
      </c>
      <c r="AK2" s="314">
        <v>40</v>
      </c>
    </row>
    <row r="3" spans="1:37" x14ac:dyDescent="0.2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58"/>
      <c r="O3" s="359"/>
      <c r="P3" s="358"/>
      <c r="Q3" s="359"/>
      <c r="R3" s="360"/>
      <c r="Y3" s="311">
        <f>IF(H4="OB","A",IF(H4="IX","W",H4))</f>
        <v>0</v>
      </c>
      <c r="Z3" s="311"/>
      <c r="AA3" s="311" t="s">
        <v>66</v>
      </c>
      <c r="AB3" s="314">
        <v>120</v>
      </c>
      <c r="AC3" s="314">
        <v>90</v>
      </c>
      <c r="AD3" s="314">
        <v>65</v>
      </c>
      <c r="AE3" s="314">
        <v>55</v>
      </c>
      <c r="AF3" s="314">
        <v>50</v>
      </c>
      <c r="AG3" s="314">
        <v>45</v>
      </c>
      <c r="AH3" s="314">
        <v>40</v>
      </c>
      <c r="AI3" s="314">
        <v>35</v>
      </c>
      <c r="AJ3" s="314">
        <v>25</v>
      </c>
      <c r="AK3" s="314">
        <v>20</v>
      </c>
    </row>
    <row r="4" spans="1:37" ht="13.5" thickBot="1" x14ac:dyDescent="0.25">
      <c r="A4" s="477" t="e">
        <f>[2]Altalanos!$A$10</f>
        <v>#REF!</v>
      </c>
      <c r="B4" s="477"/>
      <c r="C4" s="477"/>
      <c r="D4" s="295"/>
      <c r="E4" s="296" t="e">
        <f>[2]Altalanos!$C$10</f>
        <v>#REF!</v>
      </c>
      <c r="F4" s="296"/>
      <c r="G4" s="296"/>
      <c r="H4" s="298"/>
      <c r="I4" s="296"/>
      <c r="J4" s="297"/>
      <c r="K4" s="298"/>
      <c r="L4" s="299" t="e">
        <f>[2]Altalanos!$E$10</f>
        <v>#REF!</v>
      </c>
      <c r="M4" s="298"/>
      <c r="N4" s="361"/>
      <c r="O4" s="362"/>
      <c r="P4" s="363" t="s">
        <v>113</v>
      </c>
      <c r="Q4" s="314" t="s">
        <v>114</v>
      </c>
      <c r="R4" s="314" t="s">
        <v>115</v>
      </c>
      <c r="S4" s="40"/>
      <c r="Y4" s="311"/>
      <c r="Z4" s="311"/>
      <c r="AA4" s="311" t="s">
        <v>67</v>
      </c>
      <c r="AB4" s="314">
        <v>90</v>
      </c>
      <c r="AC4" s="314">
        <v>60</v>
      </c>
      <c r="AD4" s="314">
        <v>45</v>
      </c>
      <c r="AE4" s="314">
        <v>34</v>
      </c>
      <c r="AF4" s="314">
        <v>27</v>
      </c>
      <c r="AG4" s="314">
        <v>22</v>
      </c>
      <c r="AH4" s="314">
        <v>18</v>
      </c>
      <c r="AI4" s="314">
        <v>15</v>
      </c>
      <c r="AJ4" s="314">
        <v>12</v>
      </c>
      <c r="AK4" s="314">
        <v>9</v>
      </c>
    </row>
    <row r="5" spans="1:37" x14ac:dyDescent="0.2">
      <c r="A5" s="33"/>
      <c r="B5" s="33" t="s">
        <v>116</v>
      </c>
      <c r="C5" s="364" t="s">
        <v>117</v>
      </c>
      <c r="D5" s="33" t="s">
        <v>44</v>
      </c>
      <c r="E5" s="33" t="s">
        <v>118</v>
      </c>
      <c r="F5" s="33"/>
      <c r="G5" s="33" t="s">
        <v>29</v>
      </c>
      <c r="H5" s="33"/>
      <c r="I5" s="33" t="s">
        <v>32</v>
      </c>
      <c r="J5" s="33"/>
      <c r="K5" s="365" t="s">
        <v>119</v>
      </c>
      <c r="L5" s="365" t="s">
        <v>120</v>
      </c>
      <c r="M5" s="365" t="s">
        <v>121</v>
      </c>
      <c r="P5" s="366" t="s">
        <v>122</v>
      </c>
      <c r="Q5" s="367" t="s">
        <v>123</v>
      </c>
      <c r="R5" s="367" t="s">
        <v>124</v>
      </c>
      <c r="S5" s="40"/>
      <c r="Y5" s="311" t="e">
        <f>IF(OR([2]Altalanos!$A$8="F1",[2]Altalanos!$A$8="F2",[2]Altalanos!$A$8="N1",[2]Altalanos!$A$8="N2"),1,2)</f>
        <v>#REF!</v>
      </c>
      <c r="Z5" s="311"/>
      <c r="AA5" s="311" t="s">
        <v>68</v>
      </c>
      <c r="AB5" s="314">
        <v>60</v>
      </c>
      <c r="AC5" s="314">
        <v>40</v>
      </c>
      <c r="AD5" s="314">
        <v>30</v>
      </c>
      <c r="AE5" s="314">
        <v>20</v>
      </c>
      <c r="AF5" s="314">
        <v>18</v>
      </c>
      <c r="AG5" s="314">
        <v>15</v>
      </c>
      <c r="AH5" s="314">
        <v>12</v>
      </c>
      <c r="AI5" s="314">
        <v>10</v>
      </c>
      <c r="AJ5" s="314">
        <v>8</v>
      </c>
      <c r="AK5" s="314">
        <v>6</v>
      </c>
    </row>
    <row r="6" spans="1:37" x14ac:dyDescent="0.2">
      <c r="A6" s="300"/>
      <c r="B6" s="300"/>
      <c r="C6" s="368"/>
      <c r="D6" s="300"/>
      <c r="E6" s="300"/>
      <c r="F6" s="300"/>
      <c r="G6" s="300"/>
      <c r="H6" s="300"/>
      <c r="I6" s="300"/>
      <c r="J6" s="300"/>
      <c r="K6" s="300"/>
      <c r="L6" s="300"/>
      <c r="M6" s="300"/>
      <c r="P6" s="369" t="s">
        <v>125</v>
      </c>
      <c r="Q6" s="370" t="s">
        <v>126</v>
      </c>
      <c r="R6" s="370" t="s">
        <v>127</v>
      </c>
      <c r="S6" s="40"/>
      <c r="Y6" s="311"/>
      <c r="Z6" s="311"/>
      <c r="AA6" s="311" t="s">
        <v>69</v>
      </c>
      <c r="AB6" s="314">
        <v>40</v>
      </c>
      <c r="AC6" s="314">
        <v>25</v>
      </c>
      <c r="AD6" s="314">
        <v>18</v>
      </c>
      <c r="AE6" s="314">
        <v>13</v>
      </c>
      <c r="AF6" s="314">
        <v>10</v>
      </c>
      <c r="AG6" s="314">
        <v>8</v>
      </c>
      <c r="AH6" s="314">
        <v>6</v>
      </c>
      <c r="AI6" s="314">
        <v>5</v>
      </c>
      <c r="AJ6" s="314">
        <v>4</v>
      </c>
      <c r="AK6" s="314">
        <v>3</v>
      </c>
    </row>
    <row r="7" spans="1:37" x14ac:dyDescent="0.2">
      <c r="A7" s="371" t="s">
        <v>64</v>
      </c>
      <c r="B7" s="372">
        <v>3</v>
      </c>
      <c r="C7" s="373"/>
      <c r="D7" s="373"/>
      <c r="E7" s="493" t="s">
        <v>166</v>
      </c>
      <c r="F7" s="479"/>
      <c r="G7" s="479"/>
      <c r="H7" s="479"/>
      <c r="I7" s="374"/>
      <c r="J7" s="300"/>
      <c r="K7" s="375">
        <v>3</v>
      </c>
      <c r="L7" s="376"/>
      <c r="M7" s="377"/>
      <c r="P7" s="363" t="s">
        <v>128</v>
      </c>
      <c r="Q7" s="314" t="s">
        <v>129</v>
      </c>
      <c r="R7" s="314" t="s">
        <v>130</v>
      </c>
      <c r="Y7" s="311"/>
      <c r="Z7" s="311"/>
      <c r="AA7" s="311" t="s">
        <v>70</v>
      </c>
      <c r="AB7" s="314">
        <v>25</v>
      </c>
      <c r="AC7" s="314">
        <v>15</v>
      </c>
      <c r="AD7" s="314">
        <v>13</v>
      </c>
      <c r="AE7" s="314">
        <v>8</v>
      </c>
      <c r="AF7" s="314">
        <v>6</v>
      </c>
      <c r="AG7" s="314">
        <v>4</v>
      </c>
      <c r="AH7" s="314">
        <v>3</v>
      </c>
      <c r="AI7" s="314">
        <v>2</v>
      </c>
      <c r="AJ7" s="314">
        <v>1</v>
      </c>
      <c r="AK7" s="314">
        <v>0</v>
      </c>
    </row>
    <row r="8" spans="1:37" x14ac:dyDescent="0.2">
      <c r="A8" s="371"/>
      <c r="B8" s="378"/>
      <c r="C8" s="379"/>
      <c r="D8" s="379"/>
      <c r="E8" s="379"/>
      <c r="F8" s="379"/>
      <c r="G8" s="379"/>
      <c r="H8" s="379"/>
      <c r="I8" s="379"/>
      <c r="J8" s="300"/>
      <c r="K8" s="371"/>
      <c r="L8" s="371"/>
      <c r="M8" s="380"/>
      <c r="P8" s="366" t="s">
        <v>131</v>
      </c>
      <c r="Q8" s="367" t="s">
        <v>132</v>
      </c>
      <c r="R8" s="367" t="s">
        <v>133</v>
      </c>
      <c r="Y8" s="311"/>
      <c r="Z8" s="311"/>
      <c r="AA8" s="311" t="s">
        <v>71</v>
      </c>
      <c r="AB8" s="314">
        <v>15</v>
      </c>
      <c r="AC8" s="314">
        <v>10</v>
      </c>
      <c r="AD8" s="314">
        <v>7</v>
      </c>
      <c r="AE8" s="314">
        <v>5</v>
      </c>
      <c r="AF8" s="314">
        <v>4</v>
      </c>
      <c r="AG8" s="314">
        <v>3</v>
      </c>
      <c r="AH8" s="314">
        <v>2</v>
      </c>
      <c r="AI8" s="314">
        <v>1</v>
      </c>
      <c r="AJ8" s="314">
        <v>0</v>
      </c>
      <c r="AK8" s="314">
        <v>0</v>
      </c>
    </row>
    <row r="9" spans="1:37" x14ac:dyDescent="0.2">
      <c r="A9" s="371" t="s">
        <v>65</v>
      </c>
      <c r="B9" s="372">
        <v>4</v>
      </c>
      <c r="C9" s="373"/>
      <c r="D9" s="373"/>
      <c r="E9" s="493" t="s">
        <v>180</v>
      </c>
      <c r="F9" s="479"/>
      <c r="G9" s="479"/>
      <c r="H9" s="479"/>
      <c r="I9" s="374"/>
      <c r="J9" s="300"/>
      <c r="K9" s="375">
        <v>4</v>
      </c>
      <c r="L9" s="376"/>
      <c r="M9" s="377"/>
      <c r="Y9" s="311"/>
      <c r="Z9" s="311"/>
      <c r="AA9" s="311" t="s">
        <v>72</v>
      </c>
      <c r="AB9" s="314">
        <v>10</v>
      </c>
      <c r="AC9" s="314">
        <v>6</v>
      </c>
      <c r="AD9" s="314">
        <v>4</v>
      </c>
      <c r="AE9" s="314">
        <v>2</v>
      </c>
      <c r="AF9" s="314">
        <v>1</v>
      </c>
      <c r="AG9" s="314">
        <v>0</v>
      </c>
      <c r="AH9" s="314">
        <v>0</v>
      </c>
      <c r="AI9" s="314">
        <v>0</v>
      </c>
      <c r="AJ9" s="314">
        <v>0</v>
      </c>
      <c r="AK9" s="314">
        <v>0</v>
      </c>
    </row>
    <row r="10" spans="1:37" x14ac:dyDescent="0.2">
      <c r="A10" s="371"/>
      <c r="B10" s="378"/>
      <c r="C10" s="379"/>
      <c r="D10" s="379"/>
      <c r="E10" s="379"/>
      <c r="F10" s="379"/>
      <c r="G10" s="379"/>
      <c r="H10" s="379"/>
      <c r="I10" s="379"/>
      <c r="J10" s="300"/>
      <c r="K10" s="371"/>
      <c r="L10" s="371"/>
      <c r="M10" s="380"/>
      <c r="Y10" s="311"/>
      <c r="Z10" s="311"/>
      <c r="AA10" s="311" t="s">
        <v>73</v>
      </c>
      <c r="AB10" s="314">
        <v>6</v>
      </c>
      <c r="AC10" s="314">
        <v>3</v>
      </c>
      <c r="AD10" s="314">
        <v>2</v>
      </c>
      <c r="AE10" s="314">
        <v>1</v>
      </c>
      <c r="AF10" s="314">
        <v>0</v>
      </c>
      <c r="AG10" s="314">
        <v>0</v>
      </c>
      <c r="AH10" s="314">
        <v>0</v>
      </c>
      <c r="AI10" s="314">
        <v>0</v>
      </c>
      <c r="AJ10" s="314">
        <v>0</v>
      </c>
      <c r="AK10" s="314">
        <v>0</v>
      </c>
    </row>
    <row r="11" spans="1:37" x14ac:dyDescent="0.2">
      <c r="A11" s="371" t="s">
        <v>134</v>
      </c>
      <c r="B11" s="372">
        <v>1</v>
      </c>
      <c r="C11" s="373"/>
      <c r="D11" s="373"/>
      <c r="E11" s="493" t="s">
        <v>99</v>
      </c>
      <c r="F11" s="479"/>
      <c r="G11" s="479"/>
      <c r="H11" s="479"/>
      <c r="I11" s="374"/>
      <c r="J11" s="300"/>
      <c r="K11" s="375">
        <v>1</v>
      </c>
      <c r="L11" s="376"/>
      <c r="M11" s="377"/>
      <c r="Y11" s="311"/>
      <c r="Z11" s="311"/>
      <c r="AA11" s="311" t="s">
        <v>78</v>
      </c>
      <c r="AB11" s="314">
        <v>3</v>
      </c>
      <c r="AC11" s="314">
        <v>2</v>
      </c>
      <c r="AD11" s="314">
        <v>1</v>
      </c>
      <c r="AE11" s="314">
        <v>0</v>
      </c>
      <c r="AF11" s="314">
        <v>0</v>
      </c>
      <c r="AG11" s="314">
        <v>0</v>
      </c>
      <c r="AH11" s="314">
        <v>0</v>
      </c>
      <c r="AI11" s="314">
        <v>0</v>
      </c>
      <c r="AJ11" s="314">
        <v>0</v>
      </c>
      <c r="AK11" s="314">
        <v>0</v>
      </c>
    </row>
    <row r="12" spans="1:37" x14ac:dyDescent="0.2">
      <c r="A12" s="371"/>
      <c r="B12" s="378"/>
      <c r="C12" s="379"/>
      <c r="D12" s="379"/>
      <c r="E12" s="379"/>
      <c r="F12" s="379"/>
      <c r="G12" s="379"/>
      <c r="H12" s="379"/>
      <c r="I12" s="379"/>
      <c r="J12" s="300"/>
      <c r="K12" s="368"/>
      <c r="L12" s="368"/>
      <c r="M12" s="380"/>
      <c r="Y12" s="311"/>
      <c r="Z12" s="311"/>
      <c r="AA12" s="311" t="s">
        <v>74</v>
      </c>
      <c r="AB12" s="381">
        <v>0</v>
      </c>
      <c r="AC12" s="381">
        <v>0</v>
      </c>
      <c r="AD12" s="381">
        <v>0</v>
      </c>
      <c r="AE12" s="381">
        <v>0</v>
      </c>
      <c r="AF12" s="381">
        <v>0</v>
      </c>
      <c r="AG12" s="381">
        <v>0</v>
      </c>
      <c r="AH12" s="381">
        <v>0</v>
      </c>
      <c r="AI12" s="381">
        <v>0</v>
      </c>
      <c r="AJ12" s="381">
        <v>0</v>
      </c>
      <c r="AK12" s="381">
        <v>0</v>
      </c>
    </row>
    <row r="13" spans="1:37" x14ac:dyDescent="0.2">
      <c r="A13" s="371" t="s">
        <v>135</v>
      </c>
      <c r="B13" s="372">
        <v>2</v>
      </c>
      <c r="C13" s="373"/>
      <c r="D13" s="373"/>
      <c r="E13" s="493" t="s">
        <v>108</v>
      </c>
      <c r="F13" s="479"/>
      <c r="G13" s="479"/>
      <c r="H13" s="479"/>
      <c r="I13" s="374"/>
      <c r="J13" s="300"/>
      <c r="K13" s="375">
        <v>2</v>
      </c>
      <c r="L13" s="376"/>
      <c r="M13" s="377"/>
      <c r="P13" t="s">
        <v>179</v>
      </c>
      <c r="Y13" s="311"/>
      <c r="Z13" s="311"/>
      <c r="AA13" s="311" t="s">
        <v>75</v>
      </c>
      <c r="AB13" s="381">
        <v>0</v>
      </c>
      <c r="AC13" s="381">
        <v>0</v>
      </c>
      <c r="AD13" s="381">
        <v>0</v>
      </c>
      <c r="AE13" s="381">
        <v>0</v>
      </c>
      <c r="AF13" s="381">
        <v>0</v>
      </c>
      <c r="AG13" s="381">
        <v>0</v>
      </c>
      <c r="AH13" s="381">
        <v>0</v>
      </c>
      <c r="AI13" s="381">
        <v>0</v>
      </c>
      <c r="AJ13" s="381">
        <v>0</v>
      </c>
      <c r="AK13" s="381">
        <v>0</v>
      </c>
    </row>
    <row r="14" spans="1:37" x14ac:dyDescent="0.2">
      <c r="A14" s="371"/>
      <c r="B14" s="378"/>
      <c r="C14" s="379"/>
      <c r="D14" s="379"/>
      <c r="E14" s="379"/>
      <c r="F14" s="379"/>
      <c r="G14" s="379"/>
      <c r="H14" s="379"/>
      <c r="I14" s="379"/>
      <c r="J14" s="300"/>
      <c r="K14" s="371"/>
      <c r="L14" s="371"/>
      <c r="M14" s="380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</row>
    <row r="15" spans="1:37" x14ac:dyDescent="0.2">
      <c r="A15" s="371" t="s">
        <v>136</v>
      </c>
      <c r="B15" s="372">
        <v>5</v>
      </c>
      <c r="C15" s="373"/>
      <c r="D15" s="373"/>
      <c r="E15" s="479" t="s">
        <v>112</v>
      </c>
      <c r="F15" s="479"/>
      <c r="G15" s="479"/>
      <c r="H15" s="479"/>
      <c r="I15" s="374"/>
      <c r="J15" s="300"/>
      <c r="K15" s="375">
        <v>5</v>
      </c>
      <c r="L15" s="376"/>
      <c r="M15" s="377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</row>
    <row r="16" spans="1:37" x14ac:dyDescent="0.2">
      <c r="A16" s="300"/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Y16" s="311"/>
      <c r="Z16" s="311"/>
      <c r="AA16" s="311" t="s">
        <v>64</v>
      </c>
      <c r="AB16" s="311">
        <v>300</v>
      </c>
      <c r="AC16" s="311">
        <v>250</v>
      </c>
      <c r="AD16" s="311">
        <v>220</v>
      </c>
      <c r="AE16" s="311">
        <v>180</v>
      </c>
      <c r="AF16" s="311">
        <v>160</v>
      </c>
      <c r="AG16" s="311">
        <v>150</v>
      </c>
      <c r="AH16" s="311">
        <v>140</v>
      </c>
      <c r="AI16" s="311">
        <v>130</v>
      </c>
      <c r="AJ16" s="311">
        <v>120</v>
      </c>
      <c r="AK16" s="311">
        <v>110</v>
      </c>
    </row>
    <row r="17" spans="1:37" x14ac:dyDescent="0.2">
      <c r="A17" s="300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Y17" s="311"/>
      <c r="Z17" s="311"/>
      <c r="AA17" s="311" t="s">
        <v>66</v>
      </c>
      <c r="AB17" s="311">
        <v>250</v>
      </c>
      <c r="AC17" s="311">
        <v>200</v>
      </c>
      <c r="AD17" s="311">
        <v>160</v>
      </c>
      <c r="AE17" s="311">
        <v>140</v>
      </c>
      <c r="AF17" s="311">
        <v>120</v>
      </c>
      <c r="AG17" s="311">
        <v>110</v>
      </c>
      <c r="AH17" s="311">
        <v>100</v>
      </c>
      <c r="AI17" s="311">
        <v>90</v>
      </c>
      <c r="AJ17" s="311">
        <v>80</v>
      </c>
      <c r="AK17" s="311">
        <v>70</v>
      </c>
    </row>
    <row r="18" spans="1:37" ht="18.75" customHeight="1" x14ac:dyDescent="0.2">
      <c r="A18" s="300"/>
      <c r="B18" s="486"/>
      <c r="C18" s="486"/>
      <c r="D18" s="480" t="str">
        <f>E7</f>
        <v>BEBTÓ</v>
      </c>
      <c r="E18" s="480"/>
      <c r="F18" s="480" t="str">
        <f>E9</f>
        <v>HTF CSO-KO</v>
      </c>
      <c r="G18" s="480"/>
      <c r="H18" s="480" t="str">
        <f>E11</f>
        <v>TENISZ MŰHELY</v>
      </c>
      <c r="I18" s="480"/>
      <c r="J18" s="480" t="str">
        <f>E13</f>
        <v>MTK</v>
      </c>
      <c r="K18" s="480"/>
      <c r="L18" s="480" t="str">
        <f>E15</f>
        <v>BVSC-ZUGLÓ</v>
      </c>
      <c r="M18" s="480"/>
      <c r="Y18" s="311"/>
      <c r="Z18" s="311"/>
      <c r="AA18" s="311" t="s">
        <v>67</v>
      </c>
      <c r="AB18" s="311">
        <v>200</v>
      </c>
      <c r="AC18" s="311">
        <v>150</v>
      </c>
      <c r="AD18" s="311">
        <v>130</v>
      </c>
      <c r="AE18" s="311">
        <v>110</v>
      </c>
      <c r="AF18" s="311">
        <v>95</v>
      </c>
      <c r="AG18" s="311">
        <v>80</v>
      </c>
      <c r="AH18" s="311">
        <v>70</v>
      </c>
      <c r="AI18" s="311">
        <v>60</v>
      </c>
      <c r="AJ18" s="311">
        <v>55</v>
      </c>
      <c r="AK18" s="311">
        <v>50</v>
      </c>
    </row>
    <row r="19" spans="1:37" ht="18.75" customHeight="1" x14ac:dyDescent="0.2">
      <c r="A19" s="382" t="s">
        <v>64</v>
      </c>
      <c r="B19" s="481" t="str">
        <f>E7</f>
        <v>BEBTÓ</v>
      </c>
      <c r="C19" s="481"/>
      <c r="D19" s="482"/>
      <c r="E19" s="482"/>
      <c r="F19" s="488" t="s">
        <v>154</v>
      </c>
      <c r="G19" s="488"/>
      <c r="H19" s="484" t="s">
        <v>147</v>
      </c>
      <c r="I19" s="484"/>
      <c r="J19" s="480" t="s">
        <v>152</v>
      </c>
      <c r="K19" s="480"/>
      <c r="L19" s="487" t="s">
        <v>146</v>
      </c>
      <c r="M19" s="487"/>
      <c r="Y19" s="311"/>
      <c r="Z19" s="311"/>
      <c r="AA19" s="311" t="s">
        <v>68</v>
      </c>
      <c r="AB19" s="311">
        <v>150</v>
      </c>
      <c r="AC19" s="311">
        <v>120</v>
      </c>
      <c r="AD19" s="311">
        <v>100</v>
      </c>
      <c r="AE19" s="311">
        <v>80</v>
      </c>
      <c r="AF19" s="311">
        <v>70</v>
      </c>
      <c r="AG19" s="311">
        <v>60</v>
      </c>
      <c r="AH19" s="311">
        <v>55</v>
      </c>
      <c r="AI19" s="311">
        <v>50</v>
      </c>
      <c r="AJ19" s="311">
        <v>45</v>
      </c>
      <c r="AK19" s="311">
        <v>40</v>
      </c>
    </row>
    <row r="20" spans="1:37" ht="18.75" customHeight="1" x14ac:dyDescent="0.2">
      <c r="A20" s="382" t="s">
        <v>65</v>
      </c>
      <c r="B20" s="481" t="str">
        <f>E9</f>
        <v>HTF CSO-KO</v>
      </c>
      <c r="C20" s="481"/>
      <c r="D20" s="484" t="s">
        <v>155</v>
      </c>
      <c r="E20" s="484"/>
      <c r="F20" s="482"/>
      <c r="G20" s="482"/>
      <c r="H20" s="484" t="s">
        <v>147</v>
      </c>
      <c r="I20" s="484"/>
      <c r="J20" s="484" t="s">
        <v>147</v>
      </c>
      <c r="K20" s="484"/>
      <c r="L20" s="487" t="s">
        <v>146</v>
      </c>
      <c r="M20" s="487"/>
      <c r="Y20" s="311"/>
      <c r="Z20" s="311"/>
      <c r="AA20" s="311" t="s">
        <v>69</v>
      </c>
      <c r="AB20" s="311">
        <v>120</v>
      </c>
      <c r="AC20" s="311">
        <v>90</v>
      </c>
      <c r="AD20" s="311">
        <v>65</v>
      </c>
      <c r="AE20" s="311">
        <v>55</v>
      </c>
      <c r="AF20" s="311">
        <v>50</v>
      </c>
      <c r="AG20" s="311">
        <v>45</v>
      </c>
      <c r="AH20" s="311">
        <v>40</v>
      </c>
      <c r="AI20" s="311">
        <v>35</v>
      </c>
      <c r="AJ20" s="311">
        <v>25</v>
      </c>
      <c r="AK20" s="311">
        <v>20</v>
      </c>
    </row>
    <row r="21" spans="1:37" ht="18.75" customHeight="1" x14ac:dyDescent="0.2">
      <c r="A21" s="382" t="s">
        <v>134</v>
      </c>
      <c r="B21" s="481" t="str">
        <f>E11</f>
        <v>TENISZ MŰHELY</v>
      </c>
      <c r="C21" s="481"/>
      <c r="D21" s="488" t="s">
        <v>146</v>
      </c>
      <c r="E21" s="488"/>
      <c r="F21" s="488" t="s">
        <v>146</v>
      </c>
      <c r="G21" s="488"/>
      <c r="H21" s="482"/>
      <c r="I21" s="482"/>
      <c r="J21" s="488" t="s">
        <v>149</v>
      </c>
      <c r="K21" s="488"/>
      <c r="L21" s="484" t="s">
        <v>152</v>
      </c>
      <c r="M21" s="484"/>
      <c r="Y21" s="311"/>
      <c r="Z21" s="311"/>
      <c r="AA21" s="311" t="s">
        <v>70</v>
      </c>
      <c r="AB21" s="311">
        <v>90</v>
      </c>
      <c r="AC21" s="311">
        <v>60</v>
      </c>
      <c r="AD21" s="311">
        <v>45</v>
      </c>
      <c r="AE21" s="311">
        <v>34</v>
      </c>
      <c r="AF21" s="311">
        <v>27</v>
      </c>
      <c r="AG21" s="311">
        <v>22</v>
      </c>
      <c r="AH21" s="311">
        <v>18</v>
      </c>
      <c r="AI21" s="311">
        <v>15</v>
      </c>
      <c r="AJ21" s="311">
        <v>12</v>
      </c>
      <c r="AK21" s="311">
        <v>9</v>
      </c>
    </row>
    <row r="22" spans="1:37" ht="18.75" customHeight="1" x14ac:dyDescent="0.2">
      <c r="A22" s="382" t="s">
        <v>135</v>
      </c>
      <c r="B22" s="481" t="str">
        <f>E13</f>
        <v>MTK</v>
      </c>
      <c r="C22" s="481"/>
      <c r="D22" s="488" t="s">
        <v>149</v>
      </c>
      <c r="E22" s="488"/>
      <c r="F22" s="488" t="s">
        <v>146</v>
      </c>
      <c r="G22" s="488"/>
      <c r="H22" s="480" t="s">
        <v>152</v>
      </c>
      <c r="I22" s="480"/>
      <c r="J22" s="482"/>
      <c r="K22" s="482"/>
      <c r="L22" s="484" t="s">
        <v>146</v>
      </c>
      <c r="M22" s="484"/>
      <c r="Y22" s="311"/>
      <c r="Z22" s="311"/>
      <c r="AA22" s="311" t="s">
        <v>71</v>
      </c>
      <c r="AB22" s="311">
        <v>60</v>
      </c>
      <c r="AC22" s="311">
        <v>40</v>
      </c>
      <c r="AD22" s="311">
        <v>30</v>
      </c>
      <c r="AE22" s="311">
        <v>20</v>
      </c>
      <c r="AF22" s="311">
        <v>18</v>
      </c>
      <c r="AG22" s="311">
        <v>15</v>
      </c>
      <c r="AH22" s="311">
        <v>12</v>
      </c>
      <c r="AI22" s="311">
        <v>10</v>
      </c>
      <c r="AJ22" s="311">
        <v>8</v>
      </c>
      <c r="AK22" s="311">
        <v>6</v>
      </c>
    </row>
    <row r="23" spans="1:37" ht="18.75" customHeight="1" x14ac:dyDescent="0.2">
      <c r="A23" s="382" t="s">
        <v>136</v>
      </c>
      <c r="B23" s="481" t="str">
        <f>E15</f>
        <v>BVSC-ZUGLÓ</v>
      </c>
      <c r="C23" s="481"/>
      <c r="D23" s="492" t="s">
        <v>147</v>
      </c>
      <c r="E23" s="484"/>
      <c r="F23" s="484" t="s">
        <v>147</v>
      </c>
      <c r="G23" s="484"/>
      <c r="H23" s="487" t="s">
        <v>149</v>
      </c>
      <c r="I23" s="487"/>
      <c r="J23" s="480" t="s">
        <v>147</v>
      </c>
      <c r="K23" s="480"/>
      <c r="L23" s="482"/>
      <c r="M23" s="482"/>
      <c r="Y23" s="311"/>
      <c r="Z23" s="311"/>
      <c r="AA23" s="311" t="s">
        <v>72</v>
      </c>
      <c r="AB23" s="311">
        <v>40</v>
      </c>
      <c r="AC23" s="311">
        <v>25</v>
      </c>
      <c r="AD23" s="311">
        <v>18</v>
      </c>
      <c r="AE23" s="311">
        <v>13</v>
      </c>
      <c r="AF23" s="311">
        <v>8</v>
      </c>
      <c r="AG23" s="311">
        <v>7</v>
      </c>
      <c r="AH23" s="311">
        <v>6</v>
      </c>
      <c r="AI23" s="311">
        <v>5</v>
      </c>
      <c r="AJ23" s="311">
        <v>4</v>
      </c>
      <c r="AK23" s="311">
        <v>3</v>
      </c>
    </row>
    <row r="24" spans="1:37" x14ac:dyDescent="0.2">
      <c r="A24" s="300"/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Y24" s="311"/>
      <c r="Z24" s="311"/>
      <c r="AA24" s="311" t="s">
        <v>73</v>
      </c>
      <c r="AB24" s="311">
        <v>25</v>
      </c>
      <c r="AC24" s="311">
        <v>15</v>
      </c>
      <c r="AD24" s="311">
        <v>13</v>
      </c>
      <c r="AE24" s="311">
        <v>7</v>
      </c>
      <c r="AF24" s="311">
        <v>6</v>
      </c>
      <c r="AG24" s="311">
        <v>5</v>
      </c>
      <c r="AH24" s="311">
        <v>4</v>
      </c>
      <c r="AI24" s="311">
        <v>3</v>
      </c>
      <c r="AJ24" s="311">
        <v>2</v>
      </c>
      <c r="AK24" s="311">
        <v>1</v>
      </c>
    </row>
    <row r="25" spans="1:37" x14ac:dyDescent="0.2">
      <c r="A25" s="300"/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Y25" s="311"/>
      <c r="Z25" s="311"/>
      <c r="AA25" s="311" t="s">
        <v>78</v>
      </c>
      <c r="AB25" s="311">
        <v>15</v>
      </c>
      <c r="AC25" s="311">
        <v>10</v>
      </c>
      <c r="AD25" s="311">
        <v>8</v>
      </c>
      <c r="AE25" s="311">
        <v>4</v>
      </c>
      <c r="AF25" s="311">
        <v>3</v>
      </c>
      <c r="AG25" s="311">
        <v>2</v>
      </c>
      <c r="AH25" s="311">
        <v>1</v>
      </c>
      <c r="AI25" s="311">
        <v>0</v>
      </c>
      <c r="AJ25" s="311">
        <v>0</v>
      </c>
      <c r="AK25" s="311">
        <v>0</v>
      </c>
    </row>
    <row r="26" spans="1:37" x14ac:dyDescent="0.2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Y26" s="311"/>
      <c r="Z26" s="311"/>
      <c r="AA26" s="311" t="s">
        <v>74</v>
      </c>
      <c r="AB26" s="311">
        <v>10</v>
      </c>
      <c r="AC26" s="311">
        <v>6</v>
      </c>
      <c r="AD26" s="311">
        <v>4</v>
      </c>
      <c r="AE26" s="311">
        <v>2</v>
      </c>
      <c r="AF26" s="311">
        <v>1</v>
      </c>
      <c r="AG26" s="311">
        <v>0</v>
      </c>
      <c r="AH26" s="311">
        <v>0</v>
      </c>
      <c r="AI26" s="311">
        <v>0</v>
      </c>
      <c r="AJ26" s="311">
        <v>0</v>
      </c>
      <c r="AK26" s="311">
        <v>0</v>
      </c>
    </row>
    <row r="27" spans="1:37" x14ac:dyDescent="0.2">
      <c r="A27" s="300"/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Y27" s="311"/>
      <c r="Z27" s="311"/>
      <c r="AA27" s="311" t="s">
        <v>75</v>
      </c>
      <c r="AB27" s="311">
        <v>3</v>
      </c>
      <c r="AC27" s="311">
        <v>2</v>
      </c>
      <c r="AD27" s="311">
        <v>1</v>
      </c>
      <c r="AE27" s="311">
        <v>0</v>
      </c>
      <c r="AF27" s="311">
        <v>0</v>
      </c>
      <c r="AG27" s="311">
        <v>0</v>
      </c>
      <c r="AH27" s="311">
        <v>0</v>
      </c>
      <c r="AI27" s="311">
        <v>0</v>
      </c>
      <c r="AJ27" s="311">
        <v>0</v>
      </c>
      <c r="AK27" s="311">
        <v>0</v>
      </c>
    </row>
    <row r="28" spans="1:37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37" x14ac:dyDescent="0.2">
      <c r="A29" s="300"/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</row>
    <row r="30" spans="1:37" x14ac:dyDescent="0.2">
      <c r="A30" s="300"/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</row>
    <row r="31" spans="1:37" x14ac:dyDescent="0.2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</row>
    <row r="32" spans="1:37" x14ac:dyDescent="0.2">
      <c r="A32" s="30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83"/>
      <c r="M32" s="300"/>
    </row>
    <row r="33" spans="1:18" x14ac:dyDescent="0.2">
      <c r="A33" s="181" t="s">
        <v>44</v>
      </c>
      <c r="B33" s="182"/>
      <c r="C33" s="264"/>
      <c r="D33" s="384" t="s">
        <v>5</v>
      </c>
      <c r="E33" s="385" t="s">
        <v>46</v>
      </c>
      <c r="F33" s="386"/>
      <c r="G33" s="384" t="s">
        <v>5</v>
      </c>
      <c r="H33" s="385" t="s">
        <v>54</v>
      </c>
      <c r="I33" s="387"/>
      <c r="J33" s="385" t="s">
        <v>55</v>
      </c>
      <c r="K33" s="388" t="s">
        <v>56</v>
      </c>
      <c r="L33" s="33"/>
      <c r="M33" s="386"/>
      <c r="P33" s="389"/>
      <c r="Q33" s="389"/>
      <c r="R33" s="390"/>
    </row>
    <row r="34" spans="1:18" x14ac:dyDescent="0.2">
      <c r="A34" s="305" t="s">
        <v>45</v>
      </c>
      <c r="B34" s="306"/>
      <c r="C34" s="307"/>
      <c r="D34" s="391"/>
      <c r="E34" s="489"/>
      <c r="F34" s="489"/>
      <c r="G34" s="392" t="s">
        <v>6</v>
      </c>
      <c r="H34" s="306"/>
      <c r="I34" s="393"/>
      <c r="J34" s="394"/>
      <c r="K34" s="303" t="s">
        <v>47</v>
      </c>
      <c r="L34" s="395"/>
      <c r="M34" s="396"/>
      <c r="P34" s="397"/>
      <c r="Q34" s="397"/>
      <c r="R34" s="196"/>
    </row>
    <row r="35" spans="1:18" x14ac:dyDescent="0.2">
      <c r="A35" s="308" t="s">
        <v>53</v>
      </c>
      <c r="B35" s="216"/>
      <c r="C35" s="309"/>
      <c r="D35" s="398"/>
      <c r="E35" s="490"/>
      <c r="F35" s="490"/>
      <c r="G35" s="399" t="s">
        <v>7</v>
      </c>
      <c r="H35" s="84"/>
      <c r="I35" s="302"/>
      <c r="J35" s="85"/>
      <c r="K35" s="400"/>
      <c r="L35" s="383"/>
      <c r="M35" s="401"/>
      <c r="P35" s="196"/>
      <c r="Q35" s="192"/>
      <c r="R35" s="196"/>
    </row>
    <row r="36" spans="1:18" x14ac:dyDescent="0.2">
      <c r="A36" s="230"/>
      <c r="B36" s="231"/>
      <c r="C36" s="232"/>
      <c r="D36" s="398"/>
      <c r="E36" s="86"/>
      <c r="F36" s="300"/>
      <c r="G36" s="399" t="s">
        <v>8</v>
      </c>
      <c r="H36" s="84"/>
      <c r="I36" s="302"/>
      <c r="J36" s="85"/>
      <c r="K36" s="303" t="s">
        <v>48</v>
      </c>
      <c r="L36" s="395"/>
      <c r="M36" s="396"/>
      <c r="P36" s="397"/>
      <c r="Q36" s="397"/>
      <c r="R36" s="196"/>
    </row>
    <row r="37" spans="1:18" x14ac:dyDescent="0.2">
      <c r="A37" s="207"/>
      <c r="B37" s="127"/>
      <c r="C37" s="208"/>
      <c r="D37" s="398"/>
      <c r="E37" s="86"/>
      <c r="F37" s="300"/>
      <c r="G37" s="399" t="s">
        <v>9</v>
      </c>
      <c r="H37" s="84"/>
      <c r="I37" s="302"/>
      <c r="J37" s="85"/>
      <c r="K37" s="402"/>
      <c r="L37" s="300"/>
      <c r="M37" s="403"/>
      <c r="P37" s="196"/>
      <c r="Q37" s="192"/>
      <c r="R37" s="196"/>
    </row>
    <row r="38" spans="1:18" x14ac:dyDescent="0.2">
      <c r="A38" s="218"/>
      <c r="B38" s="233"/>
      <c r="C38" s="263"/>
      <c r="D38" s="398"/>
      <c r="E38" s="86"/>
      <c r="F38" s="300"/>
      <c r="G38" s="399" t="s">
        <v>10</v>
      </c>
      <c r="H38" s="84"/>
      <c r="I38" s="302"/>
      <c r="J38" s="85"/>
      <c r="K38" s="308"/>
      <c r="L38" s="383"/>
      <c r="M38" s="401"/>
      <c r="P38" s="196"/>
      <c r="Q38" s="192"/>
      <c r="R38" s="196"/>
    </row>
    <row r="39" spans="1:18" x14ac:dyDescent="0.2">
      <c r="A39" s="219"/>
      <c r="B39" s="22"/>
      <c r="C39" s="208"/>
      <c r="D39" s="398"/>
      <c r="E39" s="86"/>
      <c r="F39" s="300"/>
      <c r="G39" s="399" t="s">
        <v>11</v>
      </c>
      <c r="H39" s="84"/>
      <c r="I39" s="302"/>
      <c r="J39" s="85"/>
      <c r="K39" s="303" t="s">
        <v>34</v>
      </c>
      <c r="L39" s="395"/>
      <c r="M39" s="396"/>
      <c r="P39" s="397"/>
      <c r="Q39" s="397"/>
      <c r="R39" s="196"/>
    </row>
    <row r="40" spans="1:18" x14ac:dyDescent="0.2">
      <c r="A40" s="219"/>
      <c r="B40" s="22"/>
      <c r="C40" s="228"/>
      <c r="D40" s="398"/>
      <c r="E40" s="86"/>
      <c r="F40" s="300"/>
      <c r="G40" s="399" t="s">
        <v>12</v>
      </c>
      <c r="H40" s="84"/>
      <c r="I40" s="302"/>
      <c r="J40" s="85"/>
      <c r="K40" s="402"/>
      <c r="L40" s="300"/>
      <c r="M40" s="403"/>
      <c r="P40" s="196"/>
      <c r="Q40" s="192"/>
      <c r="R40" s="196"/>
    </row>
    <row r="41" spans="1:18" x14ac:dyDescent="0.2">
      <c r="A41" s="220"/>
      <c r="B41" s="217"/>
      <c r="C41" s="229"/>
      <c r="D41" s="404"/>
      <c r="E41" s="210"/>
      <c r="F41" s="383"/>
      <c r="G41" s="405" t="s">
        <v>13</v>
      </c>
      <c r="H41" s="216"/>
      <c r="I41" s="304"/>
      <c r="J41" s="212"/>
      <c r="K41" s="308" t="e">
        <f>L4</f>
        <v>#REF!</v>
      </c>
      <c r="L41" s="383"/>
      <c r="M41" s="401"/>
      <c r="P41" s="196"/>
      <c r="Q41" s="192"/>
      <c r="R41" s="406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 E9 E11 E13 E15">
    <cfRule type="cellIs" dxfId="40" priority="1" stopIfTrue="1" operator="equal">
      <formula>"Bye"</formula>
    </cfRule>
  </conditionalFormatting>
  <conditionalFormatting sqref="R41">
    <cfRule type="expression" dxfId="39" priority="2" stopIfTrue="1">
      <formula>$O$1="CU"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6"/>
  <sheetViews>
    <sheetView workbookViewId="0">
      <selection activeCell="W16" sqref="W16"/>
    </sheetView>
  </sheetViews>
  <sheetFormatPr defaultRowHeight="12.75" x14ac:dyDescent="0.2"/>
  <cols>
    <col min="1" max="1" width="3.85546875" customWidth="1"/>
    <col min="2" max="2" width="14" customWidth="1"/>
    <col min="3" max="3" width="12.42578125" customWidth="1"/>
    <col min="4" max="4" width="10.140625" style="40" customWidth="1"/>
    <col min="5" max="5" width="12.140625" style="334" customWidth="1"/>
    <col min="6" max="6" width="6.140625" style="93" hidden="1" customWidth="1"/>
    <col min="7" max="7" width="31.42578125" style="93" customWidth="1"/>
    <col min="8" max="8" width="7.7109375" style="40" customWidth="1"/>
    <col min="9" max="13" width="7.42578125" style="40" hidden="1" customWidth="1"/>
    <col min="14" max="15" width="7.42578125" style="40" customWidth="1"/>
    <col min="16" max="16" width="7.42578125" style="40" hidden="1" customWidth="1"/>
    <col min="17" max="17" width="7.42578125" style="40" customWidth="1"/>
  </cols>
  <sheetData>
    <row r="1" spans="1:17" ht="26.25" x14ac:dyDescent="0.35">
      <c r="A1" s="238" t="e">
        <f>[3]Altalanos!$A$6</f>
        <v>#REF!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5" thickBot="1" x14ac:dyDescent="0.25">
      <c r="B2" s="89" t="s">
        <v>51</v>
      </c>
      <c r="C2" s="356" t="s">
        <v>162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5" thickBot="1" x14ac:dyDescent="0.25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5" thickBot="1" x14ac:dyDescent="0.25">
      <c r="A5" s="248" t="e">
        <f>[3]Altalanos!$A$10</f>
        <v>#REF!</v>
      </c>
      <c r="B5" s="248"/>
      <c r="C5" s="90" t="e">
        <f>[3]Altalanos!$C$10</f>
        <v>#REF!</v>
      </c>
      <c r="D5" s="91" t="e">
        <f>[3]Altalanos!$D$10</f>
        <v>#REF!</v>
      </c>
      <c r="E5" s="91"/>
      <c r="F5" s="91"/>
      <c r="G5" s="91"/>
      <c r="H5" s="412" t="e">
        <f>[3]Altalanos!$E$10</f>
        <v>#REF!</v>
      </c>
      <c r="I5" s="413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25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95" customHeight="1" x14ac:dyDescent="0.2">
      <c r="A7" s="244">
        <v>1</v>
      </c>
      <c r="B7" s="95" t="s">
        <v>92</v>
      </c>
      <c r="C7" s="95"/>
      <c r="D7" s="96"/>
      <c r="E7" s="257"/>
      <c r="F7" s="321"/>
      <c r="G7" s="322"/>
      <c r="H7" s="96">
        <v>5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95" customHeight="1" x14ac:dyDescent="0.2">
      <c r="A8" s="244">
        <v>2</v>
      </c>
      <c r="B8" s="95" t="s">
        <v>171</v>
      </c>
      <c r="C8" s="95"/>
      <c r="D8" s="96"/>
      <c r="E8" s="257"/>
      <c r="F8" s="323"/>
      <c r="G8" s="278"/>
      <c r="H8" s="96">
        <v>13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95" customHeight="1" x14ac:dyDescent="0.2">
      <c r="A9" s="244">
        <v>3</v>
      </c>
      <c r="B9" s="95" t="s">
        <v>108</v>
      </c>
      <c r="C9" s="95"/>
      <c r="D9" s="96"/>
      <c r="E9" s="257"/>
      <c r="F9" s="323"/>
      <c r="G9" s="278"/>
      <c r="H9" s="96">
        <v>25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95" customHeight="1" x14ac:dyDescent="0.2">
      <c r="A10" s="244">
        <v>4</v>
      </c>
      <c r="B10" s="95" t="s">
        <v>151</v>
      </c>
      <c r="C10" s="95"/>
      <c r="D10" s="96"/>
      <c r="E10" s="257"/>
      <c r="F10" s="323"/>
      <c r="G10" s="278"/>
      <c r="H10" s="96">
        <v>29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95" customHeight="1" x14ac:dyDescent="0.2">
      <c r="A11" s="244">
        <v>5</v>
      </c>
      <c r="B11" s="95" t="s">
        <v>167</v>
      </c>
      <c r="C11" s="95"/>
      <c r="D11" s="96"/>
      <c r="E11" s="257"/>
      <c r="F11" s="323"/>
      <c r="G11" s="278"/>
      <c r="H11" s="96">
        <v>44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95" customHeight="1" x14ac:dyDescent="0.2">
      <c r="A12" s="244">
        <v>6</v>
      </c>
      <c r="B12" s="95" t="s">
        <v>165</v>
      </c>
      <c r="C12" s="95"/>
      <c r="D12" s="96"/>
      <c r="E12" s="257"/>
      <c r="F12" s="323"/>
      <c r="G12" s="278"/>
      <c r="H12" s="96">
        <v>66</v>
      </c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95" customHeight="1" x14ac:dyDescent="0.2">
      <c r="A13" s="244">
        <v>7</v>
      </c>
      <c r="B13" s="95" t="s">
        <v>166</v>
      </c>
      <c r="C13" s="95"/>
      <c r="D13" s="96"/>
      <c r="E13" s="257"/>
      <c r="F13" s="323"/>
      <c r="G13" s="278"/>
      <c r="H13" s="96">
        <v>96</v>
      </c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95" customHeight="1" x14ac:dyDescent="0.2">
      <c r="A14" s="244">
        <v>8</v>
      </c>
      <c r="B14" s="95" t="s">
        <v>170</v>
      </c>
      <c r="C14" s="95"/>
      <c r="D14" s="96"/>
      <c r="E14" s="257"/>
      <c r="F14" s="323"/>
      <c r="G14" s="278"/>
      <c r="H14" s="96">
        <v>159</v>
      </c>
      <c r="I14" s="96"/>
      <c r="J14" s="241"/>
      <c r="K14" s="239"/>
      <c r="L14" s="243"/>
      <c r="M14" s="239"/>
      <c r="N14" s="235"/>
      <c r="O14" s="96"/>
      <c r="P14" s="331"/>
      <c r="Q14" s="329"/>
    </row>
    <row r="15" spans="1:17" s="11" customFormat="1" ht="18.95" customHeight="1" x14ac:dyDescent="0.2">
      <c r="A15" s="244">
        <v>9</v>
      </c>
      <c r="B15" s="95" t="s">
        <v>169</v>
      </c>
      <c r="C15" s="95"/>
      <c r="D15" s="96"/>
      <c r="E15" s="257"/>
      <c r="F15" s="97"/>
      <c r="G15" s="97"/>
      <c r="H15" s="96">
        <v>202</v>
      </c>
      <c r="I15" s="96"/>
      <c r="J15" s="241"/>
      <c r="K15" s="239"/>
      <c r="L15" s="243"/>
      <c r="M15" s="277"/>
      <c r="N15" s="235"/>
      <c r="O15" s="96"/>
      <c r="P15" s="97"/>
      <c r="Q15" s="97"/>
    </row>
    <row r="16" spans="1:17" s="11" customFormat="1" ht="18.95" customHeight="1" x14ac:dyDescent="0.2">
      <c r="A16" s="244">
        <v>10</v>
      </c>
      <c r="B16" s="355" t="s">
        <v>185</v>
      </c>
      <c r="C16" s="95"/>
      <c r="D16" s="96"/>
      <c r="E16" s="257"/>
      <c r="F16" s="97"/>
      <c r="G16" s="97"/>
      <c r="H16" s="96"/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95" customHeight="1" x14ac:dyDescent="0.2">
      <c r="A17" s="244">
        <v>11</v>
      </c>
      <c r="B17" s="95"/>
      <c r="C17" s="95"/>
      <c r="D17" s="96"/>
      <c r="E17" s="257"/>
      <c r="F17" s="97"/>
      <c r="G17" s="97"/>
      <c r="H17" s="96"/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95" customHeight="1" x14ac:dyDescent="0.2">
      <c r="A18" s="244">
        <v>12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95" customHeight="1" x14ac:dyDescent="0.2">
      <c r="A19" s="244">
        <v>13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95" customHeight="1" x14ac:dyDescent="0.2">
      <c r="A20" s="244">
        <v>14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95" customHeight="1" x14ac:dyDescent="0.2">
      <c r="A21" s="244">
        <v>15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95" customHeight="1" x14ac:dyDescent="0.2">
      <c r="A22" s="244">
        <v>16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95" customHeight="1" x14ac:dyDescent="0.2">
      <c r="A23" s="244">
        <v>17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95" customHeight="1" x14ac:dyDescent="0.2">
      <c r="A24" s="244">
        <v>18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95" customHeight="1" x14ac:dyDescent="0.2">
      <c r="A25" s="244">
        <v>19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95" customHeight="1" x14ac:dyDescent="0.2">
      <c r="A26" s="244">
        <v>20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95" customHeight="1" x14ac:dyDescent="0.2">
      <c r="A27" s="244">
        <v>21</v>
      </c>
      <c r="B27" s="95"/>
      <c r="C27" s="95"/>
      <c r="D27" s="96"/>
      <c r="E27" s="257"/>
      <c r="F27" s="97"/>
      <c r="G27" s="97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95" customHeight="1" x14ac:dyDescent="0.2">
      <c r="A28" s="244">
        <v>22</v>
      </c>
      <c r="B28" s="95"/>
      <c r="C28" s="95"/>
      <c r="D28" s="96"/>
      <c r="E28" s="341"/>
      <c r="F28" s="338"/>
      <c r="G28" s="271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95" customHeight="1" x14ac:dyDescent="0.2">
      <c r="A29" s="244">
        <v>23</v>
      </c>
      <c r="B29" s="95"/>
      <c r="C29" s="95"/>
      <c r="D29" s="96"/>
      <c r="E29" s="342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95" customHeight="1" x14ac:dyDescent="0.2">
      <c r="A30" s="244">
        <v>24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95" customHeight="1" x14ac:dyDescent="0.2">
      <c r="A31" s="244">
        <v>25</v>
      </c>
      <c r="B31" s="95"/>
      <c r="C31" s="95"/>
      <c r="D31" s="96"/>
      <c r="E31" s="257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95" customHeight="1" x14ac:dyDescent="0.2">
      <c r="A32" s="244">
        <v>26</v>
      </c>
      <c r="B32" s="95"/>
      <c r="C32" s="95"/>
      <c r="D32" s="96"/>
      <c r="E32" s="335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95" customHeight="1" x14ac:dyDescent="0.2">
      <c r="A33" s="244">
        <v>27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95" customHeight="1" x14ac:dyDescent="0.2">
      <c r="A34" s="244">
        <v>28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95" customHeight="1" x14ac:dyDescent="0.2">
      <c r="A35" s="244">
        <v>29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95" customHeight="1" x14ac:dyDescent="0.2">
      <c r="A36" s="244">
        <v>30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95" customHeight="1" x14ac:dyDescent="0.2">
      <c r="A37" s="244">
        <v>31</v>
      </c>
      <c r="B37" s="95"/>
      <c r="C37" s="95"/>
      <c r="D37" s="96"/>
      <c r="E37" s="257"/>
      <c r="F37" s="97"/>
      <c r="G37" s="97"/>
      <c r="H37" s="96"/>
      <c r="I37" s="96"/>
      <c r="J37" s="241"/>
      <c r="K37" s="239"/>
      <c r="L37" s="243"/>
      <c r="M37" s="277"/>
      <c r="N37" s="235"/>
      <c r="O37" s="96"/>
      <c r="P37" s="114"/>
      <c r="Q37" s="97"/>
    </row>
    <row r="38" spans="1:17" s="11" customFormat="1" ht="18.95" customHeight="1" x14ac:dyDescent="0.2">
      <c r="A38" s="244">
        <v>32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35"/>
      <c r="O38" s="97"/>
      <c r="P38" s="114"/>
      <c r="Q38" s="97"/>
    </row>
    <row r="39" spans="1:17" s="11" customFormat="1" ht="18.95" customHeight="1" x14ac:dyDescent="0.2">
      <c r="A39" s="244">
        <v>33</v>
      </c>
      <c r="B39" s="95"/>
      <c r="C39" s="95"/>
      <c r="D39" s="96"/>
      <c r="E39" s="257"/>
      <c r="F39" s="97"/>
      <c r="G39" s="97"/>
      <c r="H39" s="323"/>
      <c r="I39" s="278"/>
      <c r="J39" s="241"/>
      <c r="K39" s="239"/>
      <c r="L39" s="243"/>
      <c r="M39" s="277"/>
      <c r="N39" s="271"/>
      <c r="O39" s="97"/>
      <c r="P39" s="114"/>
      <c r="Q39" s="97"/>
    </row>
    <row r="40" spans="1:17" s="11" customFormat="1" ht="18.95" customHeight="1" x14ac:dyDescent="0.2">
      <c r="A40" s="244">
        <v>34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ref="L40:L103" si="0">IF(Q40="",999,Q40)</f>
        <v>999</v>
      </c>
      <c r="M40" s="277">
        <f t="shared" ref="M40:M103" si="1">IF(P40=999,999,1)</f>
        <v>999</v>
      </c>
      <c r="N40" s="271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95" customHeight="1" x14ac:dyDescent="0.2">
      <c r="A41" s="244">
        <v>35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95" customHeight="1" x14ac:dyDescent="0.2">
      <c r="A42" s="244">
        <v>36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95" customHeight="1" x14ac:dyDescent="0.2">
      <c r="A43" s="244">
        <v>37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95" customHeight="1" x14ac:dyDescent="0.2">
      <c r="A44" s="244">
        <v>38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95" customHeight="1" x14ac:dyDescent="0.2">
      <c r="A45" s="244">
        <v>39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95" customHeight="1" x14ac:dyDescent="0.2">
      <c r="A46" s="244">
        <v>40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95" customHeight="1" x14ac:dyDescent="0.2">
      <c r="A47" s="244">
        <v>41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95" customHeight="1" x14ac:dyDescent="0.2">
      <c r="A48" s="244">
        <v>42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95" customHeight="1" x14ac:dyDescent="0.2">
      <c r="A49" s="244">
        <v>43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95" customHeight="1" x14ac:dyDescent="0.2">
      <c r="A50" s="244">
        <v>44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95" customHeight="1" x14ac:dyDescent="0.2">
      <c r="A51" s="244">
        <v>45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95" customHeight="1" x14ac:dyDescent="0.2">
      <c r="A52" s="244">
        <v>46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95" customHeight="1" x14ac:dyDescent="0.2">
      <c r="A53" s="244">
        <v>47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95" customHeight="1" x14ac:dyDescent="0.2">
      <c r="A54" s="244">
        <v>48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95" customHeight="1" x14ac:dyDescent="0.2">
      <c r="A55" s="244">
        <v>49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95" customHeight="1" x14ac:dyDescent="0.2">
      <c r="A56" s="244">
        <v>50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95" customHeight="1" x14ac:dyDescent="0.2">
      <c r="A57" s="244">
        <v>51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95" customHeight="1" x14ac:dyDescent="0.2">
      <c r="A58" s="244">
        <v>52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95" customHeight="1" x14ac:dyDescent="0.2">
      <c r="A59" s="244">
        <v>53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95" customHeight="1" x14ac:dyDescent="0.2">
      <c r="A60" s="244">
        <v>54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95" customHeight="1" x14ac:dyDescent="0.2">
      <c r="A61" s="244">
        <v>55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95" customHeight="1" x14ac:dyDescent="0.2">
      <c r="A62" s="244">
        <v>56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95" customHeight="1" x14ac:dyDescent="0.2">
      <c r="A63" s="244">
        <v>57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95" customHeight="1" x14ac:dyDescent="0.2">
      <c r="A64" s="244">
        <v>58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95" customHeight="1" x14ac:dyDescent="0.2">
      <c r="A65" s="244">
        <v>59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95" customHeight="1" x14ac:dyDescent="0.2">
      <c r="A66" s="244">
        <v>60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95" customHeight="1" x14ac:dyDescent="0.2">
      <c r="A67" s="244">
        <v>61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95" customHeight="1" x14ac:dyDescent="0.2">
      <c r="A68" s="244">
        <v>62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95" customHeight="1" x14ac:dyDescent="0.2">
      <c r="A69" s="244">
        <v>63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95" customHeight="1" x14ac:dyDescent="0.2">
      <c r="A70" s="244">
        <v>64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95" customHeight="1" x14ac:dyDescent="0.2">
      <c r="A71" s="244">
        <v>65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95" customHeight="1" x14ac:dyDescent="0.2">
      <c r="A72" s="244">
        <v>66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95" customHeight="1" x14ac:dyDescent="0.2">
      <c r="A73" s="244">
        <v>67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95" customHeight="1" x14ac:dyDescent="0.2">
      <c r="A74" s="244">
        <v>68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95" customHeight="1" x14ac:dyDescent="0.2">
      <c r="A75" s="244">
        <v>69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95" customHeight="1" x14ac:dyDescent="0.2">
      <c r="A76" s="244">
        <v>70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95" customHeight="1" x14ac:dyDescent="0.2">
      <c r="A77" s="244">
        <v>71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95" customHeight="1" x14ac:dyDescent="0.2">
      <c r="A78" s="244">
        <v>72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95" customHeight="1" x14ac:dyDescent="0.2">
      <c r="A79" s="244">
        <v>73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95" customHeight="1" x14ac:dyDescent="0.2">
      <c r="A80" s="244">
        <v>74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95" customHeight="1" x14ac:dyDescent="0.2">
      <c r="A81" s="244">
        <v>75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95" customHeight="1" x14ac:dyDescent="0.2">
      <c r="A82" s="244">
        <v>76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95" customHeight="1" x14ac:dyDescent="0.2">
      <c r="A83" s="244">
        <v>77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95" customHeight="1" x14ac:dyDescent="0.2">
      <c r="A84" s="244">
        <v>78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95" customHeight="1" x14ac:dyDescent="0.2">
      <c r="A85" s="244">
        <v>79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95" customHeight="1" x14ac:dyDescent="0.2">
      <c r="A86" s="244">
        <v>80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95" customHeight="1" x14ac:dyDescent="0.2">
      <c r="A87" s="244">
        <v>81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95" customHeight="1" x14ac:dyDescent="0.2">
      <c r="A88" s="244">
        <v>82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95" customHeight="1" x14ac:dyDescent="0.2">
      <c r="A89" s="244">
        <v>83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95" customHeight="1" x14ac:dyDescent="0.2">
      <c r="A90" s="244">
        <v>84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95" customHeight="1" x14ac:dyDescent="0.2">
      <c r="A91" s="244">
        <v>85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95" customHeight="1" x14ac:dyDescent="0.2">
      <c r="A92" s="244">
        <v>86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95" customHeight="1" x14ac:dyDescent="0.2">
      <c r="A93" s="244">
        <v>87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95" customHeight="1" x14ac:dyDescent="0.2">
      <c r="A94" s="244">
        <v>88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95" customHeight="1" x14ac:dyDescent="0.2">
      <c r="A95" s="244">
        <v>89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95" customHeight="1" x14ac:dyDescent="0.2">
      <c r="A96" s="244">
        <v>90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95" customHeight="1" x14ac:dyDescent="0.2">
      <c r="A97" s="244">
        <v>91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95" customHeight="1" x14ac:dyDescent="0.2">
      <c r="A98" s="244">
        <v>92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95" customHeight="1" x14ac:dyDescent="0.2">
      <c r="A99" s="244">
        <v>93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95" customHeight="1" x14ac:dyDescent="0.2">
      <c r="A100" s="244">
        <v>94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95" customHeight="1" x14ac:dyDescent="0.2">
      <c r="A101" s="244">
        <v>95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95" customHeight="1" x14ac:dyDescent="0.2">
      <c r="A102" s="244">
        <v>96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95" customHeight="1" x14ac:dyDescent="0.2">
      <c r="A103" s="244">
        <v>97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si="0"/>
        <v>999</v>
      </c>
      <c r="M103" s="277">
        <f t="shared" si="1"/>
        <v>999</v>
      </c>
      <c r="N103" s="271"/>
      <c r="O103" s="97"/>
      <c r="P103" s="114">
        <f t="shared" si="2"/>
        <v>999</v>
      </c>
      <c r="Q103" s="97"/>
    </row>
    <row r="104" spans="1:17" s="11" customFormat="1" ht="18.95" customHeight="1" x14ac:dyDescent="0.2">
      <c r="A104" s="244">
        <v>98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ref="L104:L156" si="3">IF(Q104="",999,Q104)</f>
        <v>999</v>
      </c>
      <c r="M104" s="277">
        <f t="shared" ref="M104:M156" si="4">IF(P104=999,999,1)</f>
        <v>999</v>
      </c>
      <c r="N104" s="271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95" customHeight="1" x14ac:dyDescent="0.2">
      <c r="A105" s="244">
        <v>99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95" customHeight="1" x14ac:dyDescent="0.2">
      <c r="A106" s="244">
        <v>100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95" customHeight="1" x14ac:dyDescent="0.2">
      <c r="A107" s="244">
        <v>101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95" customHeight="1" x14ac:dyDescent="0.2">
      <c r="A108" s="244">
        <v>102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95" customHeight="1" x14ac:dyDescent="0.2">
      <c r="A109" s="244">
        <v>103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95" customHeight="1" x14ac:dyDescent="0.2">
      <c r="A110" s="244">
        <v>104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95" customHeight="1" x14ac:dyDescent="0.2">
      <c r="A111" s="244">
        <v>105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95" customHeight="1" x14ac:dyDescent="0.2">
      <c r="A112" s="244">
        <v>106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95" customHeight="1" x14ac:dyDescent="0.2">
      <c r="A113" s="244">
        <v>107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95" customHeight="1" x14ac:dyDescent="0.2">
      <c r="A114" s="244">
        <v>108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95" customHeight="1" x14ac:dyDescent="0.2">
      <c r="A115" s="244">
        <v>109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95" customHeight="1" x14ac:dyDescent="0.2">
      <c r="A116" s="244">
        <v>110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95" customHeight="1" x14ac:dyDescent="0.2">
      <c r="A117" s="244">
        <v>111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95" customHeight="1" x14ac:dyDescent="0.2">
      <c r="A118" s="244">
        <v>112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95" customHeight="1" x14ac:dyDescent="0.2">
      <c r="A119" s="244">
        <v>113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95" customHeight="1" x14ac:dyDescent="0.2">
      <c r="A120" s="244">
        <v>114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95" customHeight="1" x14ac:dyDescent="0.2">
      <c r="A121" s="244">
        <v>115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95" customHeight="1" x14ac:dyDescent="0.2">
      <c r="A122" s="244">
        <v>116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95" customHeight="1" x14ac:dyDescent="0.2">
      <c r="A123" s="244">
        <v>117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95" customHeight="1" x14ac:dyDescent="0.2">
      <c r="A124" s="244">
        <v>118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95" customHeight="1" x14ac:dyDescent="0.2">
      <c r="A125" s="244">
        <v>119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95" customHeight="1" x14ac:dyDescent="0.2">
      <c r="A126" s="244">
        <v>120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95" customHeight="1" x14ac:dyDescent="0.2">
      <c r="A127" s="244">
        <v>121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95" customHeight="1" x14ac:dyDescent="0.2">
      <c r="A128" s="244">
        <v>122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95" customHeight="1" x14ac:dyDescent="0.2">
      <c r="A129" s="244">
        <v>123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95" customHeight="1" x14ac:dyDescent="0.2">
      <c r="A130" s="244">
        <v>124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95" customHeight="1" x14ac:dyDescent="0.2">
      <c r="A131" s="244">
        <v>125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95" customHeight="1" x14ac:dyDescent="0.2">
      <c r="A132" s="244">
        <v>126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95" customHeight="1" x14ac:dyDescent="0.2">
      <c r="A133" s="244">
        <v>127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97"/>
      <c r="P133" s="114">
        <f t="shared" si="5"/>
        <v>999</v>
      </c>
      <c r="Q133" s="97"/>
    </row>
    <row r="134" spans="1:17" s="11" customFormat="1" ht="18.95" customHeight="1" x14ac:dyDescent="0.2">
      <c r="A134" s="244">
        <v>128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278"/>
      <c r="P134" s="279">
        <f t="shared" si="5"/>
        <v>999</v>
      </c>
      <c r="Q134" s="278"/>
    </row>
    <row r="135" spans="1:17" x14ac:dyDescent="0.2">
      <c r="A135" s="244">
        <v>129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">
      <c r="A136" s="244">
        <v>130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">
      <c r="A137" s="244">
        <v>131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">
      <c r="A138" s="244">
        <v>132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">
      <c r="A139" s="244">
        <v>133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">
      <c r="A140" s="244">
        <v>134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97"/>
      <c r="P140" s="114">
        <f t="shared" si="5"/>
        <v>999</v>
      </c>
      <c r="Q140" s="97"/>
    </row>
    <row r="141" spans="1:17" x14ac:dyDescent="0.2">
      <c r="A141" s="244">
        <v>135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278"/>
      <c r="P141" s="279">
        <f t="shared" si="5"/>
        <v>999</v>
      </c>
      <c r="Q141" s="278"/>
    </row>
    <row r="142" spans="1:17" x14ac:dyDescent="0.2">
      <c r="A142" s="244">
        <v>136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">
      <c r="A143" s="244">
        <v>137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">
      <c r="A144" s="244">
        <v>138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">
      <c r="A145" s="244">
        <v>139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">
      <c r="A146" s="244">
        <v>140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">
      <c r="A147" s="244">
        <v>141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97"/>
      <c r="P147" s="114">
        <f t="shared" si="5"/>
        <v>999</v>
      </c>
      <c r="Q147" s="97"/>
    </row>
    <row r="148" spans="1:17" x14ac:dyDescent="0.2">
      <c r="A148" s="244">
        <v>142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278"/>
      <c r="P148" s="279">
        <f t="shared" si="5"/>
        <v>999</v>
      </c>
      <c r="Q148" s="278"/>
    </row>
    <row r="149" spans="1:17" x14ac:dyDescent="0.2">
      <c r="A149" s="244">
        <v>143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">
      <c r="A150" s="244">
        <v>144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">
      <c r="A151" s="244">
        <v>145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">
      <c r="A152" s="244">
        <v>146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">
      <c r="A153" s="244">
        <v>147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">
      <c r="A154" s="244">
        <v>148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">
      <c r="A155" s="244">
        <v>149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  <row r="156" spans="1:17" x14ac:dyDescent="0.2">
      <c r="A156" s="244">
        <v>150</v>
      </c>
      <c r="B156" s="95"/>
      <c r="C156" s="95"/>
      <c r="D156" s="96"/>
      <c r="E156" s="257"/>
      <c r="F156" s="97"/>
      <c r="G156" s="97"/>
      <c r="H156" s="323"/>
      <c r="I156" s="278"/>
      <c r="J156" s="241" t="e">
        <f>IF(AND(Q156="",#REF!&gt;0,#REF!&lt;5),K156,)</f>
        <v>#REF!</v>
      </c>
      <c r="K156" s="239" t="str">
        <f>IF(D156="","ZZZ9",IF(AND(#REF!&gt;0,#REF!&lt;5),D156&amp;#REF!,D156&amp;"9"))</f>
        <v>ZZZ9</v>
      </c>
      <c r="L156" s="243">
        <f t="shared" si="3"/>
        <v>999</v>
      </c>
      <c r="M156" s="277">
        <f t="shared" si="4"/>
        <v>999</v>
      </c>
      <c r="N156" s="271"/>
      <c r="O156" s="97"/>
      <c r="P156" s="114">
        <f t="shared" si="5"/>
        <v>999</v>
      </c>
      <c r="Q156" s="97"/>
    </row>
  </sheetData>
  <conditionalFormatting sqref="A7:D156">
    <cfRule type="expression" dxfId="38" priority="14" stopIfTrue="1">
      <formula>$Q7&gt;=1</formula>
    </cfRule>
  </conditionalFormatting>
  <conditionalFormatting sqref="B7:D37">
    <cfRule type="expression" dxfId="37" priority="1" stopIfTrue="1">
      <formula>$Q7&gt;=1</formula>
    </cfRule>
  </conditionalFormatting>
  <conditionalFormatting sqref="E7:E14">
    <cfRule type="expression" dxfId="36" priority="6" stopIfTrue="1">
      <formula>AND(ROUNDDOWN(($A$4-E7)/365.25,0)&lt;=13,G7&lt;&gt;"OK")</formula>
    </cfRule>
    <cfRule type="expression" dxfId="35" priority="7" stopIfTrue="1">
      <formula>AND(ROUNDDOWN(($A$4-E7)/365.25,0)&lt;=14,G7&lt;&gt;"OK")</formula>
    </cfRule>
    <cfRule type="expression" dxfId="34" priority="8" stopIfTrue="1">
      <formula>AND(ROUNDDOWN(($A$4-E7)/365.25,0)&lt;=17,G7&lt;&gt;"OK")</formula>
    </cfRule>
    <cfRule type="expression" dxfId="33" priority="11" stopIfTrue="1">
      <formula>AND(ROUNDDOWN(($A$4-E7)/365.25,0)&lt;=13,G7&lt;&gt;"OK")</formula>
    </cfRule>
    <cfRule type="expression" dxfId="32" priority="12" stopIfTrue="1">
      <formula>AND(ROUNDDOWN(($A$4-E7)/365.25,0)&lt;=14,G7&lt;&gt;"OK")</formula>
    </cfRule>
    <cfRule type="expression" dxfId="31" priority="13" stopIfTrue="1">
      <formula>AND(ROUNDDOWN(($A$4-E7)/365.25,0)&lt;=17,G7&lt;&gt;"OK")</formula>
    </cfRule>
  </conditionalFormatting>
  <conditionalFormatting sqref="E7:E27 E29:E37">
    <cfRule type="expression" dxfId="30" priority="2" stopIfTrue="1">
      <formula>AND(ROUNDDOWN(($A$4-E7)/365.25,0)&lt;=13,G7&lt;&gt;"OK")</formula>
    </cfRule>
    <cfRule type="expression" dxfId="29" priority="3" stopIfTrue="1">
      <formula>AND(ROUNDDOWN(($A$4-E7)/365.25,0)&lt;=14,G7&lt;&gt;"OK")</formula>
    </cfRule>
    <cfRule type="expression" dxfId="28" priority="4" stopIfTrue="1">
      <formula>AND(ROUNDDOWN(($A$4-E7)/365.25,0)&lt;=17,G7&lt;&gt;"OK")</formula>
    </cfRule>
  </conditionalFormatting>
  <conditionalFormatting sqref="E7:E156">
    <cfRule type="expression" dxfId="27" priority="16" stopIfTrue="1">
      <formula>AND(ROUNDDOWN(($A$4-E7)/365.25,0)&lt;=13,G7&lt;&gt;"OK")</formula>
    </cfRule>
    <cfRule type="expression" dxfId="26" priority="17" stopIfTrue="1">
      <formula>AND(ROUNDDOWN(($A$4-E7)/365.25,0)&lt;=14,G7&lt;&gt;"OK")</formula>
    </cfRule>
    <cfRule type="expression" dxfId="25" priority="18" stopIfTrue="1">
      <formula>AND(ROUNDDOWN(($A$4-E7)/365.25,0)&lt;=17,G7&lt;&gt;"OK")</formula>
    </cfRule>
  </conditionalFormatting>
  <conditionalFormatting sqref="J7:J156">
    <cfRule type="cellIs" dxfId="24" priority="10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5953" r:id="rId3" name="Button 1">
              <controlPr defaultSize="0" print="0" autoFill="0" autoPict="0" macro="[3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K57"/>
  <sheetViews>
    <sheetView topLeftCell="B10" workbookViewId="0">
      <selection activeCell="V18" sqref="V18"/>
    </sheetView>
  </sheetViews>
  <sheetFormatPr defaultRowHeight="12.75" x14ac:dyDescent="0.2"/>
  <cols>
    <col min="1" max="2" width="3.28515625" customWidth="1"/>
    <col min="3" max="3" width="4.7109375" customWidth="1"/>
    <col min="4" max="4" width="6.710937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5" customWidth="1"/>
    <col min="11" max="11" width="10.7109375" customWidth="1"/>
    <col min="12" max="12" width="1.7109375" style="115" customWidth="1"/>
    <col min="13" max="13" width="10.7109375" customWidth="1"/>
    <col min="14" max="14" width="1.7109375" style="116" customWidth="1"/>
    <col min="15" max="15" width="10.7109375" customWidth="1"/>
    <col min="16" max="16" width="1.7109375" style="115" customWidth="1"/>
    <col min="17" max="17" width="10.7109375" customWidth="1"/>
    <col min="18" max="18" width="1.7109375" style="116" customWidth="1"/>
    <col min="19" max="19" width="9.140625" hidden="1" customWidth="1"/>
    <col min="20" max="20" width="8.7109375" customWidth="1"/>
    <col min="21" max="21" width="9.140625" hidden="1" customWidth="1"/>
    <col min="25" max="34" width="9.140625" hidden="1" customWidth="1"/>
  </cols>
  <sheetData>
    <row r="1" spans="1:37" s="117" customFormat="1" ht="21.75" customHeight="1" x14ac:dyDescent="0.2">
      <c r="A1" s="87" t="e">
        <f>[3]Altalanos!$A$6</f>
        <v>#REF!</v>
      </c>
      <c r="B1" s="87"/>
      <c r="C1" s="118"/>
      <c r="D1" s="118"/>
      <c r="E1" s="118"/>
      <c r="F1" s="118"/>
      <c r="G1" s="118"/>
      <c r="H1" s="87"/>
      <c r="I1" s="227"/>
      <c r="J1" s="119"/>
      <c r="K1" s="254" t="s">
        <v>52</v>
      </c>
      <c r="L1" s="106"/>
      <c r="M1" s="88"/>
      <c r="N1" s="119"/>
      <c r="O1" s="119" t="s">
        <v>3</v>
      </c>
      <c r="P1" s="119"/>
      <c r="Q1" s="118"/>
      <c r="R1" s="119"/>
      <c r="Y1" s="301"/>
      <c r="Z1" s="301"/>
      <c r="AA1" s="301"/>
      <c r="AB1" s="315" t="e">
        <f>IF($Y$5=1,CONCATENATE(VLOOKUP($Y$3,$AA$2:$AH$14,2)),CONCATENATE(VLOOKUP($Y$3,$AA$16:$AH$25,2)))</f>
        <v>#REF!</v>
      </c>
      <c r="AC1" s="315" t="e">
        <f>IF($Y$5=1,CONCATENATE(VLOOKUP($Y$3,$AA$2:$AH$14,3)),CONCATENATE(VLOOKUP($Y$3,$AA$16:$AH$25,3)))</f>
        <v>#REF!</v>
      </c>
      <c r="AD1" s="315" t="e">
        <f>IF($Y$5=1,CONCATENATE(VLOOKUP($Y$3,$AA$2:$AH$14,4)),CONCATENATE(VLOOKUP($Y$3,$AA$16:$AH$25,4)))</f>
        <v>#REF!</v>
      </c>
      <c r="AE1" s="315" t="e">
        <f>IF($Y$5=1,CONCATENATE(VLOOKUP($Y$3,$AA$2:$AH$14,5)),CONCATENATE(VLOOKUP($Y$3,$AA$16:$AH$25,5)))</f>
        <v>#REF!</v>
      </c>
      <c r="AF1" s="315" t="e">
        <f>IF($Y$5=1,CONCATENATE(VLOOKUP($Y$3,$AA$2:$AH$14,6)),CONCATENATE(VLOOKUP($Y$3,$AA$16:$AH$25,6)))</f>
        <v>#REF!</v>
      </c>
      <c r="AG1" s="315" t="e">
        <f>IF($Y$5=1,CONCATENATE(VLOOKUP($Y$3,$AA$2:$AH$14,7)),CONCATENATE(VLOOKUP($Y$3,$AA$16:$AH$25,7)))</f>
        <v>#REF!</v>
      </c>
      <c r="AH1" s="315" t="e">
        <f>IF($Y$5=1,CONCATENATE(VLOOKUP($Y$3,$AA$2:$AH$14,8)),CONCATENATE(VLOOKUP($Y$3,$AA$16:$AH$25,8)))</f>
        <v>#REF!</v>
      </c>
    </row>
    <row r="2" spans="1:37" s="98" customFormat="1" x14ac:dyDescent="0.2">
      <c r="A2" s="409" t="s">
        <v>51</v>
      </c>
      <c r="B2" s="89"/>
      <c r="C2" s="89"/>
      <c r="D2" s="89"/>
      <c r="E2" s="275" t="s">
        <v>162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12"/>
      <c r="Z2" s="311"/>
      <c r="AA2" s="410" t="s">
        <v>64</v>
      </c>
      <c r="AB2" s="411">
        <v>300</v>
      </c>
      <c r="AC2" s="411">
        <v>250</v>
      </c>
      <c r="AD2" s="411">
        <v>200</v>
      </c>
      <c r="AE2" s="411">
        <v>150</v>
      </c>
      <c r="AF2" s="411">
        <v>120</v>
      </c>
      <c r="AG2" s="411">
        <v>90</v>
      </c>
      <c r="AH2" s="411">
        <v>40</v>
      </c>
      <c r="AI2"/>
      <c r="AJ2"/>
      <c r="AK2"/>
    </row>
    <row r="3" spans="1:37" s="19" customFormat="1" ht="11.25" customHeight="1" x14ac:dyDescent="0.2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11" t="str">
        <f>IF(K4="OB","A",IF(K4="IX","W",IF(K4="","",K4)))</f>
        <v/>
      </c>
      <c r="Z3" s="311"/>
      <c r="AA3" s="410" t="s">
        <v>65</v>
      </c>
      <c r="AB3" s="411">
        <v>280</v>
      </c>
      <c r="AC3" s="411">
        <v>230</v>
      </c>
      <c r="AD3" s="411">
        <v>180</v>
      </c>
      <c r="AE3" s="411">
        <v>140</v>
      </c>
      <c r="AF3" s="411">
        <v>80</v>
      </c>
      <c r="AG3" s="411">
        <v>0</v>
      </c>
      <c r="AH3" s="411">
        <v>0</v>
      </c>
      <c r="AI3"/>
      <c r="AJ3"/>
      <c r="AK3"/>
    </row>
    <row r="4" spans="1:37" s="28" customFormat="1" ht="11.25" customHeight="1" thickBot="1" x14ac:dyDescent="0.25">
      <c r="A4" s="476" t="e">
        <f>[3]Altalanos!$A$10</f>
        <v>#REF!</v>
      </c>
      <c r="B4" s="476"/>
      <c r="C4" s="476"/>
      <c r="D4" s="248"/>
      <c r="E4" s="123"/>
      <c r="F4" s="123"/>
      <c r="G4" s="123" t="e">
        <f>[3]Altalanos!$C$10</f>
        <v>#REF!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e">
        <f>[3]Altalanos!$E$10</f>
        <v>#REF!</v>
      </c>
      <c r="Y4" s="311"/>
      <c r="Z4" s="311"/>
      <c r="AA4" s="410" t="s">
        <v>66</v>
      </c>
      <c r="AB4" s="411">
        <v>250</v>
      </c>
      <c r="AC4" s="411">
        <v>200</v>
      </c>
      <c r="AD4" s="411">
        <v>150</v>
      </c>
      <c r="AE4" s="411">
        <v>120</v>
      </c>
      <c r="AF4" s="411">
        <v>90</v>
      </c>
      <c r="AG4" s="411">
        <v>60</v>
      </c>
      <c r="AH4" s="411">
        <v>25</v>
      </c>
      <c r="AI4"/>
      <c r="AJ4"/>
      <c r="AK4"/>
    </row>
    <row r="5" spans="1:37" s="19" customFormat="1" x14ac:dyDescent="0.2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11" t="e">
        <f>IF(OR([3]Altalanos!$A$8="F1",[3]Altalanos!$A$8="F2",[3]Altalanos!$A$8="N1",[3]Altalanos!$A$8="N2"),1,2)</f>
        <v>#REF!</v>
      </c>
      <c r="Z5" s="311"/>
      <c r="AA5" s="410" t="s">
        <v>67</v>
      </c>
      <c r="AB5" s="411">
        <v>200</v>
      </c>
      <c r="AC5" s="411">
        <v>150</v>
      </c>
      <c r="AD5" s="411">
        <v>120</v>
      </c>
      <c r="AE5" s="411">
        <v>90</v>
      </c>
      <c r="AF5" s="411">
        <v>60</v>
      </c>
      <c r="AG5" s="411">
        <v>40</v>
      </c>
      <c r="AH5" s="411">
        <v>15</v>
      </c>
      <c r="AI5"/>
      <c r="AJ5"/>
      <c r="AK5"/>
    </row>
    <row r="6" spans="1:37" s="345" customFormat="1" ht="11.1" customHeight="1" thickBot="1" x14ac:dyDescent="0.25">
      <c r="A6" s="344"/>
      <c r="B6" s="347"/>
      <c r="C6" s="347"/>
      <c r="D6" s="347"/>
      <c r="E6" s="347"/>
      <c r="F6" s="346" t="str">
        <f>IF(Y3="","",CONCATENATE(AH1," / ",VLOOKUP(Y3,AB1:AH1,5)," pont"))</f>
        <v/>
      </c>
      <c r="G6" s="348"/>
      <c r="H6" s="349"/>
      <c r="I6" s="348"/>
      <c r="J6" s="350"/>
      <c r="K6" s="347" t="str">
        <f>IF(Y3="","",CONCATENATE(VLOOKUP(Y3,AB1:AH1,4)," pont"))</f>
        <v/>
      </c>
      <c r="L6" s="350"/>
      <c r="M6" s="347" t="str">
        <f>IF(Y3="","",CONCATENATE(VLOOKUP(Y3,AB1:AH1,3)," pont"))</f>
        <v/>
      </c>
      <c r="N6" s="350"/>
      <c r="O6" s="347" t="str">
        <f>IF(Y3="","",CONCATENATE(VLOOKUP(Y3,AB1:AH1,2)," pont"))</f>
        <v/>
      </c>
      <c r="P6" s="350"/>
      <c r="Q6" s="347" t="str">
        <f>IF(Y3="","",CONCATENATE(VLOOKUP(Y3,AB1:AH1,1)," pont"))</f>
        <v/>
      </c>
      <c r="R6" s="35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354"/>
      <c r="AJ6" s="354"/>
      <c r="AK6" s="354"/>
    </row>
    <row r="7" spans="1:37" s="34" customFormat="1" ht="12.95" customHeight="1" x14ac:dyDescent="0.2">
      <c r="A7" s="132">
        <v>1</v>
      </c>
      <c r="B7" s="236"/>
      <c r="C7" s="260"/>
      <c r="D7" s="260" t="str">
        <f>IF($E7="","",VLOOKUP($E7,#REF!,5))</f>
        <v/>
      </c>
      <c r="E7" s="133"/>
      <c r="F7" s="134" t="s">
        <v>92</v>
      </c>
      <c r="G7" s="134" t="str">
        <f>IF($E7="","",VLOOKUP($E7,#REF!,3))</f>
        <v/>
      </c>
      <c r="H7" s="134"/>
      <c r="I7" s="134" t="str">
        <f>IF($E7="","",VLOOKUP($E7,#REF!,4))</f>
        <v/>
      </c>
      <c r="J7" s="136"/>
      <c r="K7" s="135"/>
      <c r="L7" s="135"/>
      <c r="M7" s="135"/>
      <c r="N7" s="135"/>
      <c r="O7" s="138"/>
      <c r="P7" s="139"/>
      <c r="Q7" s="140"/>
      <c r="R7" s="141"/>
      <c r="S7" s="142"/>
      <c r="U7" s="143" t="e">
        <f>[3]Birók!P21</f>
        <v>#REF!</v>
      </c>
      <c r="Y7" s="311"/>
      <c r="Z7" s="311"/>
      <c r="AA7" s="410" t="s">
        <v>69</v>
      </c>
      <c r="AB7" s="411">
        <v>120</v>
      </c>
      <c r="AC7" s="411">
        <v>90</v>
      </c>
      <c r="AD7" s="411">
        <v>60</v>
      </c>
      <c r="AE7" s="411">
        <v>40</v>
      </c>
      <c r="AF7" s="411">
        <v>25</v>
      </c>
      <c r="AG7" s="411">
        <v>10</v>
      </c>
      <c r="AH7" s="411">
        <v>5</v>
      </c>
      <c r="AI7"/>
      <c r="AJ7"/>
      <c r="AK7"/>
    </row>
    <row r="8" spans="1:37" s="34" customFormat="1" ht="12.95" customHeight="1" x14ac:dyDescent="0.2">
      <c r="A8" s="144"/>
      <c r="B8" s="273"/>
      <c r="C8" s="269"/>
      <c r="D8" s="269"/>
      <c r="E8" s="145"/>
      <c r="F8" s="146"/>
      <c r="G8" s="146"/>
      <c r="H8" s="147"/>
      <c r="I8" s="333" t="s">
        <v>0</v>
      </c>
      <c r="J8" s="149" t="s">
        <v>94</v>
      </c>
      <c r="K8" s="150" t="s">
        <v>92</v>
      </c>
      <c r="L8" s="150"/>
      <c r="M8" s="135"/>
      <c r="N8" s="135"/>
      <c r="O8" s="138"/>
      <c r="P8" s="139"/>
      <c r="Q8" s="140"/>
      <c r="R8" s="141"/>
      <c r="S8" s="142"/>
      <c r="U8" s="151" t="e">
        <f>[3]Birók!P22</f>
        <v>#REF!</v>
      </c>
      <c r="Y8" s="311"/>
      <c r="Z8" s="311"/>
      <c r="AA8" s="410" t="s">
        <v>70</v>
      </c>
      <c r="AB8" s="411">
        <v>90</v>
      </c>
      <c r="AC8" s="411">
        <v>60</v>
      </c>
      <c r="AD8" s="411">
        <v>40</v>
      </c>
      <c r="AE8" s="411">
        <v>25</v>
      </c>
      <c r="AF8" s="411">
        <v>10</v>
      </c>
      <c r="AG8" s="411">
        <v>5</v>
      </c>
      <c r="AH8" s="411">
        <v>2</v>
      </c>
      <c r="AI8"/>
      <c r="AJ8"/>
      <c r="AK8"/>
    </row>
    <row r="9" spans="1:37" s="34" customFormat="1" ht="12.95" customHeight="1" x14ac:dyDescent="0.2">
      <c r="A9" s="144">
        <v>2</v>
      </c>
      <c r="B9" s="236" t="str">
        <f>IF($E9="","",VLOOKUP($E9,#REF!,14))</f>
        <v/>
      </c>
      <c r="C9" s="260" t="str">
        <f>IF($E9="","",VLOOKUP($E9,#REF!,15))</f>
        <v/>
      </c>
      <c r="D9" s="260" t="str">
        <f>IF($E9="","",VLOOKUP($E9,#REF!,5))</f>
        <v/>
      </c>
      <c r="E9" s="133"/>
      <c r="F9" s="152" t="s">
        <v>74</v>
      </c>
      <c r="G9" s="152" t="str">
        <f>IF($E9="","",VLOOKUP($E9,#REF!,3))</f>
        <v/>
      </c>
      <c r="H9" s="152"/>
      <c r="I9" s="134" t="str">
        <f>IF($E9="","",VLOOKUP($E9,#REF!,4))</f>
        <v/>
      </c>
      <c r="J9" s="153"/>
      <c r="K9" s="135"/>
      <c r="L9" s="154"/>
      <c r="M9" s="135"/>
      <c r="N9" s="135"/>
      <c r="O9" s="138"/>
      <c r="P9" s="139"/>
      <c r="Q9" s="140"/>
      <c r="R9" s="141"/>
      <c r="S9" s="142"/>
      <c r="U9" s="151" t="e">
        <f>[3]Birók!P23</f>
        <v>#REF!</v>
      </c>
      <c r="Y9" s="311"/>
      <c r="Z9" s="311"/>
      <c r="AA9" s="410" t="s">
        <v>71</v>
      </c>
      <c r="AB9" s="411">
        <v>60</v>
      </c>
      <c r="AC9" s="411">
        <v>40</v>
      </c>
      <c r="AD9" s="411">
        <v>25</v>
      </c>
      <c r="AE9" s="411">
        <v>10</v>
      </c>
      <c r="AF9" s="411">
        <v>5</v>
      </c>
      <c r="AG9" s="411">
        <v>2</v>
      </c>
      <c r="AH9" s="411">
        <v>1</v>
      </c>
      <c r="AI9"/>
      <c r="AJ9"/>
      <c r="AK9"/>
    </row>
    <row r="10" spans="1:37" s="34" customFormat="1" ht="12.95" customHeight="1" x14ac:dyDescent="0.2">
      <c r="A10" s="144"/>
      <c r="B10" s="273"/>
      <c r="C10" s="269"/>
      <c r="D10" s="269"/>
      <c r="E10" s="155"/>
      <c r="F10" s="146"/>
      <c r="G10" s="146"/>
      <c r="H10" s="147"/>
      <c r="I10" s="135"/>
      <c r="J10" s="156"/>
      <c r="K10" s="148" t="s">
        <v>0</v>
      </c>
      <c r="L10" s="157"/>
      <c r="M10" s="150" t="s">
        <v>163</v>
      </c>
      <c r="N10" s="158"/>
      <c r="O10" s="159"/>
      <c r="P10" s="159"/>
      <c r="Q10" s="140"/>
      <c r="R10" s="141"/>
      <c r="S10" s="142"/>
      <c r="U10" s="151" t="e">
        <f>[3]Birók!P24</f>
        <v>#REF!</v>
      </c>
      <c r="Y10" s="311"/>
      <c r="Z10" s="311"/>
      <c r="AA10" s="410" t="s">
        <v>72</v>
      </c>
      <c r="AB10" s="411">
        <v>40</v>
      </c>
      <c r="AC10" s="411">
        <v>25</v>
      </c>
      <c r="AD10" s="411">
        <v>15</v>
      </c>
      <c r="AE10" s="411">
        <v>7</v>
      </c>
      <c r="AF10" s="411">
        <v>4</v>
      </c>
      <c r="AG10" s="411">
        <v>1</v>
      </c>
      <c r="AH10" s="411">
        <v>0</v>
      </c>
      <c r="AI10"/>
      <c r="AJ10"/>
      <c r="AK10"/>
    </row>
    <row r="11" spans="1:37" s="34" customFormat="1" ht="12.95" customHeight="1" x14ac:dyDescent="0.2">
      <c r="A11" s="144">
        <v>3</v>
      </c>
      <c r="B11" s="236"/>
      <c r="C11" s="260"/>
      <c r="D11" s="260"/>
      <c r="E11" s="133">
        <v>8</v>
      </c>
      <c r="F11" s="152" t="s">
        <v>164</v>
      </c>
      <c r="G11" s="152"/>
      <c r="H11" s="152"/>
      <c r="I11" s="152"/>
      <c r="J11" s="136"/>
      <c r="K11" s="135"/>
      <c r="L11" s="160"/>
      <c r="M11" s="135" t="s">
        <v>149</v>
      </c>
      <c r="N11" s="161"/>
      <c r="O11" s="159"/>
      <c r="P11" s="159"/>
      <c r="Q11" s="140"/>
      <c r="R11" s="141"/>
      <c r="S11" s="142"/>
      <c r="U11" s="151" t="e">
        <f>[3]Birók!P25</f>
        <v>#REF!</v>
      </c>
      <c r="Y11" s="311"/>
      <c r="Z11" s="311"/>
      <c r="AA11" s="410" t="s">
        <v>73</v>
      </c>
      <c r="AB11" s="411">
        <v>25</v>
      </c>
      <c r="AC11" s="411">
        <v>15</v>
      </c>
      <c r="AD11" s="411">
        <v>10</v>
      </c>
      <c r="AE11" s="411">
        <v>6</v>
      </c>
      <c r="AF11" s="411">
        <v>3</v>
      </c>
      <c r="AG11" s="411">
        <v>1</v>
      </c>
      <c r="AH11" s="411">
        <v>0</v>
      </c>
      <c r="AI11"/>
      <c r="AJ11"/>
      <c r="AK11"/>
    </row>
    <row r="12" spans="1:37" s="34" customFormat="1" ht="12.95" customHeight="1" x14ac:dyDescent="0.2">
      <c r="A12" s="144"/>
      <c r="B12" s="273"/>
      <c r="C12" s="269"/>
      <c r="D12" s="269"/>
      <c r="E12" s="155"/>
      <c r="F12" s="146"/>
      <c r="G12" s="146"/>
      <c r="H12" s="147"/>
      <c r="I12" s="333" t="s">
        <v>0</v>
      </c>
      <c r="J12" s="149"/>
      <c r="K12" s="150" t="s">
        <v>165</v>
      </c>
      <c r="L12" s="162"/>
      <c r="M12" s="135"/>
      <c r="N12" s="161"/>
      <c r="O12" s="159"/>
      <c r="P12" s="159"/>
      <c r="Q12" s="140"/>
      <c r="R12" s="141"/>
      <c r="S12" s="142"/>
      <c r="U12" s="151" t="e">
        <f>[3]Birók!P26</f>
        <v>#REF!</v>
      </c>
      <c r="Y12" s="311"/>
      <c r="Z12" s="311"/>
      <c r="AA12" s="410" t="s">
        <v>78</v>
      </c>
      <c r="AB12" s="411">
        <v>15</v>
      </c>
      <c r="AC12" s="411">
        <v>10</v>
      </c>
      <c r="AD12" s="411">
        <v>6</v>
      </c>
      <c r="AE12" s="411">
        <v>3</v>
      </c>
      <c r="AF12" s="411">
        <v>1</v>
      </c>
      <c r="AG12" s="411">
        <v>0</v>
      </c>
      <c r="AH12" s="411">
        <v>0</v>
      </c>
      <c r="AI12"/>
      <c r="AJ12"/>
      <c r="AK12"/>
    </row>
    <row r="13" spans="1:37" s="34" customFormat="1" ht="12.95" customHeight="1" x14ac:dyDescent="0.2">
      <c r="A13" s="144">
        <v>4</v>
      </c>
      <c r="B13" s="236"/>
      <c r="C13" s="260"/>
      <c r="D13" s="260"/>
      <c r="E13" s="133">
        <v>10</v>
      </c>
      <c r="F13" s="152" t="s">
        <v>165</v>
      </c>
      <c r="G13" s="152"/>
      <c r="H13" s="152"/>
      <c r="I13" s="152"/>
      <c r="J13" s="163"/>
      <c r="K13" s="135" t="s">
        <v>154</v>
      </c>
      <c r="L13" s="135"/>
      <c r="M13" s="135"/>
      <c r="N13" s="161"/>
      <c r="O13" s="159"/>
      <c r="P13" s="159"/>
      <c r="Q13" s="140"/>
      <c r="R13" s="141"/>
      <c r="S13" s="142"/>
      <c r="U13" s="151" t="e">
        <f>[3]Birók!P27</f>
        <v>#REF!</v>
      </c>
      <c r="Y13" s="311"/>
      <c r="Z13" s="311"/>
      <c r="AA13" s="410" t="s">
        <v>74</v>
      </c>
      <c r="AB13" s="411">
        <v>10</v>
      </c>
      <c r="AC13" s="411">
        <v>6</v>
      </c>
      <c r="AD13" s="411">
        <v>3</v>
      </c>
      <c r="AE13" s="411">
        <v>1</v>
      </c>
      <c r="AF13" s="411">
        <v>0</v>
      </c>
      <c r="AG13" s="411">
        <v>0</v>
      </c>
      <c r="AH13" s="411">
        <v>0</v>
      </c>
      <c r="AI13"/>
      <c r="AJ13"/>
      <c r="AK13"/>
    </row>
    <row r="14" spans="1:37" s="34" customFormat="1" ht="12.95" customHeight="1" x14ac:dyDescent="0.2">
      <c r="A14" s="144"/>
      <c r="B14" s="273"/>
      <c r="C14" s="269"/>
      <c r="D14" s="269"/>
      <c r="E14" s="155"/>
      <c r="F14" s="135"/>
      <c r="G14" s="135"/>
      <c r="H14" s="65"/>
      <c r="I14" s="164"/>
      <c r="J14" s="156"/>
      <c r="K14" s="135"/>
      <c r="L14" s="135"/>
      <c r="M14" s="148" t="s">
        <v>0</v>
      </c>
      <c r="N14" s="157"/>
      <c r="O14" s="150" t="s">
        <v>163</v>
      </c>
      <c r="P14" s="158"/>
      <c r="Q14" s="140"/>
      <c r="R14" s="141"/>
      <c r="S14" s="142"/>
      <c r="U14" s="151" t="e">
        <f>[3]Birók!P28</f>
        <v>#REF!</v>
      </c>
      <c r="Y14" s="311"/>
      <c r="Z14" s="311"/>
      <c r="AA14" s="410" t="s">
        <v>75</v>
      </c>
      <c r="AB14" s="411">
        <v>3</v>
      </c>
      <c r="AC14" s="411">
        <v>2</v>
      </c>
      <c r="AD14" s="411">
        <v>1</v>
      </c>
      <c r="AE14" s="411">
        <v>0</v>
      </c>
      <c r="AF14" s="411">
        <v>0</v>
      </c>
      <c r="AG14" s="411">
        <v>0</v>
      </c>
      <c r="AH14" s="411">
        <v>0</v>
      </c>
      <c r="AI14"/>
      <c r="AJ14"/>
      <c r="AK14"/>
    </row>
    <row r="15" spans="1:37" s="34" customFormat="1" ht="12.95" customHeight="1" x14ac:dyDescent="0.2">
      <c r="A15" s="132">
        <v>5</v>
      </c>
      <c r="B15" s="236" t="str">
        <f>IF($E15="","",VLOOKUP($E15,#REF!,14))</f>
        <v/>
      </c>
      <c r="C15" s="260" t="str">
        <f>IF($E15="","",VLOOKUP($E15,#REF!,15))</f>
        <v/>
      </c>
      <c r="D15" s="260" t="str">
        <f>IF($E15="","",VLOOKUP($E15,#REF!,5))</f>
        <v/>
      </c>
      <c r="E15" s="133"/>
      <c r="F15" s="134" t="s">
        <v>108</v>
      </c>
      <c r="G15" s="134" t="str">
        <f>IF($E15="","",VLOOKUP($E15,#REF!,3))</f>
        <v/>
      </c>
      <c r="H15" s="134"/>
      <c r="I15" s="134" t="str">
        <f>IF($E15="","",VLOOKUP($E15,#REF!,4))</f>
        <v/>
      </c>
      <c r="J15" s="165"/>
      <c r="K15" s="135"/>
      <c r="L15" s="135"/>
      <c r="M15" s="135"/>
      <c r="N15" s="161"/>
      <c r="O15" s="135" t="s">
        <v>146</v>
      </c>
      <c r="P15" s="161"/>
      <c r="Q15" s="140"/>
      <c r="R15" s="141"/>
      <c r="S15" s="142"/>
      <c r="U15" s="151" t="e">
        <f>[3]Birók!P29</f>
        <v>#REF!</v>
      </c>
      <c r="Y15" s="311"/>
      <c r="Z15" s="311"/>
      <c r="AA15" s="410"/>
      <c r="AB15" s="410"/>
      <c r="AC15" s="410"/>
      <c r="AD15" s="410"/>
      <c r="AE15" s="410"/>
      <c r="AF15" s="410"/>
      <c r="AG15" s="410"/>
      <c r="AH15" s="410"/>
      <c r="AI15"/>
      <c r="AJ15"/>
      <c r="AK15"/>
    </row>
    <row r="16" spans="1:37" s="34" customFormat="1" ht="12.95" customHeight="1" thickBot="1" x14ac:dyDescent="0.25">
      <c r="A16" s="144"/>
      <c r="B16" s="273"/>
      <c r="C16" s="269"/>
      <c r="D16" s="269"/>
      <c r="E16" s="155"/>
      <c r="F16" s="146"/>
      <c r="G16" s="146"/>
      <c r="H16" s="147"/>
      <c r="I16" s="333" t="s">
        <v>0</v>
      </c>
      <c r="J16" s="149" t="s">
        <v>94</v>
      </c>
      <c r="K16" s="150" t="s">
        <v>108</v>
      </c>
      <c r="L16" s="150"/>
      <c r="M16" s="135"/>
      <c r="N16" s="161"/>
      <c r="O16" s="159"/>
      <c r="P16" s="161"/>
      <c r="Q16" s="140"/>
      <c r="R16" s="141"/>
      <c r="S16" s="142"/>
      <c r="U16" s="166" t="e">
        <f>[3]Birók!P30</f>
        <v>#REF!</v>
      </c>
      <c r="Y16" s="311"/>
      <c r="Z16" s="311"/>
      <c r="AA16" s="410" t="s">
        <v>64</v>
      </c>
      <c r="AB16" s="411">
        <v>150</v>
      </c>
      <c r="AC16" s="411">
        <v>120</v>
      </c>
      <c r="AD16" s="411">
        <v>90</v>
      </c>
      <c r="AE16" s="411">
        <v>60</v>
      </c>
      <c r="AF16" s="411">
        <v>40</v>
      </c>
      <c r="AG16" s="411">
        <v>25</v>
      </c>
      <c r="AH16" s="411">
        <v>15</v>
      </c>
      <c r="AI16"/>
      <c r="AJ16"/>
      <c r="AK16"/>
    </row>
    <row r="17" spans="1:37" s="34" customFormat="1" ht="12.95" customHeight="1" x14ac:dyDescent="0.2">
      <c r="A17" s="144">
        <v>6</v>
      </c>
      <c r="B17" s="236" t="str">
        <f>IF($E17="","",VLOOKUP($E17,#REF!,14))</f>
        <v/>
      </c>
      <c r="C17" s="260" t="str">
        <f>IF($E17="","",VLOOKUP($E17,#REF!,15))</f>
        <v/>
      </c>
      <c r="D17" s="260" t="str">
        <f>IF($E17="","",VLOOKUP($E17,#REF!,5))</f>
        <v/>
      </c>
      <c r="E17" s="133"/>
      <c r="F17" s="152" t="s">
        <v>74</v>
      </c>
      <c r="G17" s="152" t="str">
        <f>IF($E17="","",VLOOKUP($E17,#REF!,3))</f>
        <v/>
      </c>
      <c r="H17" s="152"/>
      <c r="I17" s="152" t="str">
        <f>IF($E17="","",VLOOKUP($E17,#REF!,4))</f>
        <v/>
      </c>
      <c r="J17" s="153"/>
      <c r="K17" s="135"/>
      <c r="L17" s="154"/>
      <c r="M17" s="135"/>
      <c r="N17" s="161"/>
      <c r="O17" s="159"/>
      <c r="P17" s="161"/>
      <c r="Q17" s="140"/>
      <c r="R17" s="141"/>
      <c r="S17" s="142"/>
      <c r="Y17" s="311"/>
      <c r="Z17" s="311"/>
      <c r="AA17" s="410" t="s">
        <v>66</v>
      </c>
      <c r="AB17" s="411">
        <v>120</v>
      </c>
      <c r="AC17" s="411">
        <v>90</v>
      </c>
      <c r="AD17" s="411">
        <v>60</v>
      </c>
      <c r="AE17" s="411">
        <v>40</v>
      </c>
      <c r="AF17" s="411">
        <v>25</v>
      </c>
      <c r="AG17" s="411">
        <v>15</v>
      </c>
      <c r="AH17" s="411">
        <v>8</v>
      </c>
      <c r="AI17"/>
      <c r="AJ17"/>
      <c r="AK17"/>
    </row>
    <row r="18" spans="1:37" s="34" customFormat="1" ht="12.95" customHeight="1" x14ac:dyDescent="0.2">
      <c r="A18" s="144"/>
      <c r="B18" s="273"/>
      <c r="C18" s="269"/>
      <c r="D18" s="269"/>
      <c r="E18" s="155"/>
      <c r="F18" s="146"/>
      <c r="G18" s="146"/>
      <c r="H18" s="147"/>
      <c r="I18" s="135"/>
      <c r="J18" s="156"/>
      <c r="K18" s="148" t="s">
        <v>0</v>
      </c>
      <c r="L18" s="157"/>
      <c r="M18" s="150" t="s">
        <v>108</v>
      </c>
      <c r="N18" s="167"/>
      <c r="O18" s="159"/>
      <c r="P18" s="161"/>
      <c r="Q18" s="140"/>
      <c r="R18" s="141"/>
      <c r="S18" s="142"/>
      <c r="Y18" s="311"/>
      <c r="Z18" s="311"/>
      <c r="AA18" s="410" t="s">
        <v>67</v>
      </c>
      <c r="AB18" s="411">
        <v>90</v>
      </c>
      <c r="AC18" s="411">
        <v>60</v>
      </c>
      <c r="AD18" s="411">
        <v>40</v>
      </c>
      <c r="AE18" s="411">
        <v>25</v>
      </c>
      <c r="AF18" s="411">
        <v>15</v>
      </c>
      <c r="AG18" s="411">
        <v>8</v>
      </c>
      <c r="AH18" s="411">
        <v>4</v>
      </c>
      <c r="AI18"/>
      <c r="AJ18"/>
      <c r="AK18"/>
    </row>
    <row r="19" spans="1:37" s="34" customFormat="1" ht="12.95" customHeight="1" x14ac:dyDescent="0.2">
      <c r="A19" s="144">
        <v>7</v>
      </c>
      <c r="B19" s="236" t="str">
        <f>IF($E19="","",VLOOKUP($E19,#REF!,14))</f>
        <v/>
      </c>
      <c r="C19" s="260" t="str">
        <f>IF($E19="","",VLOOKUP($E19,#REF!,15))</f>
        <v/>
      </c>
      <c r="D19" s="260" t="str">
        <f>IF($E19="","",VLOOKUP($E19,#REF!,5))</f>
        <v/>
      </c>
      <c r="E19" s="133"/>
      <c r="F19" s="152" t="s">
        <v>74</v>
      </c>
      <c r="G19" s="152" t="str">
        <f>IF($E19="","",VLOOKUP($E19,#REF!,3))</f>
        <v/>
      </c>
      <c r="H19" s="152"/>
      <c r="I19" s="152" t="str">
        <f>IF($E19="","",VLOOKUP($E19,#REF!,4))</f>
        <v/>
      </c>
      <c r="J19" s="136"/>
      <c r="K19" s="135"/>
      <c r="L19" s="160"/>
      <c r="M19" s="135" t="s">
        <v>146</v>
      </c>
      <c r="N19" s="159"/>
      <c r="O19" s="159"/>
      <c r="P19" s="161"/>
      <c r="Q19" s="140"/>
      <c r="R19" s="141"/>
      <c r="S19" s="142"/>
      <c r="Y19" s="311"/>
      <c r="Z19" s="311"/>
      <c r="AA19" s="410" t="s">
        <v>68</v>
      </c>
      <c r="AB19" s="411">
        <v>60</v>
      </c>
      <c r="AC19" s="411">
        <v>40</v>
      </c>
      <c r="AD19" s="411">
        <v>25</v>
      </c>
      <c r="AE19" s="411">
        <v>15</v>
      </c>
      <c r="AF19" s="411">
        <v>8</v>
      </c>
      <c r="AG19" s="411">
        <v>4</v>
      </c>
      <c r="AH19" s="411">
        <v>2</v>
      </c>
      <c r="AI19"/>
      <c r="AJ19"/>
      <c r="AK19"/>
    </row>
    <row r="20" spans="1:37" s="34" customFormat="1" ht="12.95" customHeight="1" x14ac:dyDescent="0.2">
      <c r="A20" s="144"/>
      <c r="B20" s="273"/>
      <c r="C20" s="269"/>
      <c r="D20" s="269"/>
      <c r="E20" s="145"/>
      <c r="F20" s="146"/>
      <c r="G20" s="146"/>
      <c r="H20" s="147"/>
      <c r="I20" s="333" t="s">
        <v>0</v>
      </c>
      <c r="J20" s="149" t="s">
        <v>94</v>
      </c>
      <c r="K20" s="150" t="s">
        <v>166</v>
      </c>
      <c r="L20" s="162"/>
      <c r="M20" s="135"/>
      <c r="N20" s="159"/>
      <c r="O20" s="159"/>
      <c r="P20" s="161"/>
      <c r="Q20" s="140"/>
      <c r="R20" s="141"/>
      <c r="S20" s="142"/>
      <c r="Y20" s="311"/>
      <c r="Z20" s="311"/>
      <c r="AA20" s="410" t="s">
        <v>69</v>
      </c>
      <c r="AB20" s="411">
        <v>40</v>
      </c>
      <c r="AC20" s="411">
        <v>25</v>
      </c>
      <c r="AD20" s="411">
        <v>15</v>
      </c>
      <c r="AE20" s="411">
        <v>8</v>
      </c>
      <c r="AF20" s="411">
        <v>4</v>
      </c>
      <c r="AG20" s="411">
        <v>2</v>
      </c>
      <c r="AH20" s="411">
        <v>1</v>
      </c>
      <c r="AI20"/>
      <c r="AJ20"/>
      <c r="AK20"/>
    </row>
    <row r="21" spans="1:37" s="34" customFormat="1" ht="12.95" customHeight="1" x14ac:dyDescent="0.2">
      <c r="A21" s="144">
        <v>8</v>
      </c>
      <c r="B21" s="236" t="str">
        <f>IF($E21="","",VLOOKUP($E21,#REF!,14))</f>
        <v/>
      </c>
      <c r="C21" s="260" t="str">
        <f>IF($E21="","",VLOOKUP($E21,#REF!,15))</f>
        <v/>
      </c>
      <c r="D21" s="260" t="str">
        <f>IF($E21="","",VLOOKUP($E21,#REF!,5))</f>
        <v/>
      </c>
      <c r="E21" s="133"/>
      <c r="F21" s="152" t="s">
        <v>166</v>
      </c>
      <c r="G21" s="152" t="str">
        <f>IF($E21="","",VLOOKUP($E21,#REF!,3))</f>
        <v/>
      </c>
      <c r="H21" s="152"/>
      <c r="I21" s="152" t="str">
        <f>IF($E21="","",VLOOKUP($E21,#REF!,4))</f>
        <v/>
      </c>
      <c r="J21" s="163"/>
      <c r="K21" s="135"/>
      <c r="L21" s="135"/>
      <c r="M21" s="135"/>
      <c r="N21" s="159"/>
      <c r="O21" s="159"/>
      <c r="P21" s="161"/>
      <c r="Q21" s="140"/>
      <c r="R21" s="141"/>
      <c r="S21" s="142"/>
      <c r="Y21" s="311"/>
      <c r="Z21" s="311"/>
      <c r="AA21" s="410" t="s">
        <v>70</v>
      </c>
      <c r="AB21" s="411">
        <v>25</v>
      </c>
      <c r="AC21" s="411">
        <v>15</v>
      </c>
      <c r="AD21" s="411">
        <v>10</v>
      </c>
      <c r="AE21" s="411">
        <v>6</v>
      </c>
      <c r="AF21" s="411">
        <v>3</v>
      </c>
      <c r="AG21" s="411">
        <v>1</v>
      </c>
      <c r="AH21" s="411">
        <v>0</v>
      </c>
      <c r="AI21"/>
      <c r="AJ21"/>
      <c r="AK21"/>
    </row>
    <row r="22" spans="1:37" s="34" customFormat="1" ht="12.95" customHeight="1" x14ac:dyDescent="0.2">
      <c r="A22" s="144"/>
      <c r="B22" s="273"/>
      <c r="C22" s="269"/>
      <c r="D22" s="269"/>
      <c r="E22" s="145"/>
      <c r="F22" s="164"/>
      <c r="G22" s="164"/>
      <c r="H22" s="168"/>
      <c r="I22" s="164"/>
      <c r="J22" s="156"/>
      <c r="K22" s="135"/>
      <c r="L22" s="135"/>
      <c r="M22" s="135"/>
      <c r="N22" s="159"/>
      <c r="O22" s="148" t="s">
        <v>0</v>
      </c>
      <c r="P22" s="157"/>
      <c r="Q22" s="150" t="s">
        <v>163</v>
      </c>
      <c r="R22" s="158"/>
      <c r="S22" s="142"/>
      <c r="Y22" s="311"/>
      <c r="Z22" s="311"/>
      <c r="AA22" s="410" t="s">
        <v>71</v>
      </c>
      <c r="AB22" s="411">
        <v>15</v>
      </c>
      <c r="AC22" s="411">
        <v>10</v>
      </c>
      <c r="AD22" s="411">
        <v>6</v>
      </c>
      <c r="AE22" s="411">
        <v>3</v>
      </c>
      <c r="AF22" s="411">
        <v>1</v>
      </c>
      <c r="AG22" s="411">
        <v>0</v>
      </c>
      <c r="AH22" s="411">
        <v>0</v>
      </c>
      <c r="AI22"/>
      <c r="AJ22"/>
      <c r="AK22"/>
    </row>
    <row r="23" spans="1:37" s="34" customFormat="1" ht="12.95" customHeight="1" x14ac:dyDescent="0.2">
      <c r="A23" s="144">
        <v>9</v>
      </c>
      <c r="B23" s="236" t="str">
        <f>IF($E23="","",VLOOKUP($E23,#REF!,14))</f>
        <v/>
      </c>
      <c r="C23" s="260" t="str">
        <f>IF($E23="","",VLOOKUP($E23,#REF!,15))</f>
        <v/>
      </c>
      <c r="D23" s="260" t="str">
        <f>IF($E23="","",VLOOKUP($E23,#REF!,5))</f>
        <v/>
      </c>
      <c r="E23" s="133"/>
      <c r="F23" s="152" t="s">
        <v>167</v>
      </c>
      <c r="G23" s="152" t="str">
        <f>IF($E23="","",VLOOKUP($E23,#REF!,3))</f>
        <v/>
      </c>
      <c r="H23" s="152"/>
      <c r="I23" s="152" t="str">
        <f>IF($E23="","",VLOOKUP($E23,#REF!,4))</f>
        <v/>
      </c>
      <c r="J23" s="136"/>
      <c r="K23" s="135"/>
      <c r="L23" s="135"/>
      <c r="M23" s="135"/>
      <c r="N23" s="159"/>
      <c r="O23" s="135"/>
      <c r="P23" s="161"/>
      <c r="Q23" s="135" t="s">
        <v>149</v>
      </c>
      <c r="R23" s="159"/>
      <c r="S23" s="142"/>
      <c r="Y23" s="311"/>
      <c r="Z23" s="311"/>
      <c r="AA23" s="410" t="s">
        <v>72</v>
      </c>
      <c r="AB23" s="411">
        <v>10</v>
      </c>
      <c r="AC23" s="411">
        <v>6</v>
      </c>
      <c r="AD23" s="411">
        <v>3</v>
      </c>
      <c r="AE23" s="411">
        <v>1</v>
      </c>
      <c r="AF23" s="411">
        <v>0</v>
      </c>
      <c r="AG23" s="411">
        <v>0</v>
      </c>
      <c r="AH23" s="411">
        <v>0</v>
      </c>
      <c r="AI23"/>
      <c r="AJ23"/>
      <c r="AK23"/>
    </row>
    <row r="24" spans="1:37" s="34" customFormat="1" ht="12.95" customHeight="1" x14ac:dyDescent="0.2">
      <c r="A24" s="144"/>
      <c r="B24" s="273"/>
      <c r="C24" s="269"/>
      <c r="D24" s="269"/>
      <c r="E24" s="145"/>
      <c r="F24" s="146"/>
      <c r="G24" s="146"/>
      <c r="H24" s="147"/>
      <c r="I24" s="333" t="s">
        <v>0</v>
      </c>
      <c r="J24" s="149"/>
      <c r="K24" s="150" t="s">
        <v>167</v>
      </c>
      <c r="L24" s="150"/>
      <c r="M24" s="135"/>
      <c r="N24" s="159"/>
      <c r="O24" s="159"/>
      <c r="P24" s="161"/>
      <c r="Q24" s="140"/>
      <c r="R24" s="141"/>
      <c r="S24" s="142"/>
      <c r="Y24" s="311"/>
      <c r="Z24" s="311"/>
      <c r="AA24" s="410" t="s">
        <v>73</v>
      </c>
      <c r="AB24" s="411">
        <v>6</v>
      </c>
      <c r="AC24" s="411">
        <v>3</v>
      </c>
      <c r="AD24" s="411">
        <v>1</v>
      </c>
      <c r="AE24" s="411">
        <v>0</v>
      </c>
      <c r="AF24" s="411">
        <v>0</v>
      </c>
      <c r="AG24" s="411">
        <v>0</v>
      </c>
      <c r="AH24" s="411">
        <v>0</v>
      </c>
      <c r="AI24"/>
      <c r="AJ24"/>
      <c r="AK24"/>
    </row>
    <row r="25" spans="1:37" s="34" customFormat="1" ht="12.95" customHeight="1" x14ac:dyDescent="0.2">
      <c r="A25" s="144">
        <v>10</v>
      </c>
      <c r="B25" s="236" t="str">
        <f>IF($E25="","",VLOOKUP($E25,#REF!,14))</f>
        <v/>
      </c>
      <c r="C25" s="260" t="str">
        <f>IF($E25="","",VLOOKUP($E25,#REF!,15))</f>
        <v/>
      </c>
      <c r="D25" s="260" t="str">
        <f>IF($E25="","",VLOOKUP($E25,#REF!,5))</f>
        <v/>
      </c>
      <c r="E25" s="133"/>
      <c r="F25" s="152" t="s">
        <v>74</v>
      </c>
      <c r="G25" s="152" t="str">
        <f>IF($E25="","",VLOOKUP($E25,#REF!,3))</f>
        <v/>
      </c>
      <c r="H25" s="152"/>
      <c r="I25" s="152" t="str">
        <f>IF($E25="","",VLOOKUP($E25,#REF!,4))</f>
        <v/>
      </c>
      <c r="J25" s="153"/>
      <c r="K25" s="135"/>
      <c r="L25" s="154"/>
      <c r="M25" s="135"/>
      <c r="N25" s="159"/>
      <c r="O25" s="159"/>
      <c r="P25" s="161"/>
      <c r="Q25" s="140"/>
      <c r="R25" s="141"/>
      <c r="S25" s="142"/>
      <c r="Y25" s="311"/>
      <c r="Z25" s="311"/>
      <c r="AA25" s="410" t="s">
        <v>78</v>
      </c>
      <c r="AB25" s="411">
        <v>3</v>
      </c>
      <c r="AC25" s="411">
        <v>2</v>
      </c>
      <c r="AD25" s="411">
        <v>1</v>
      </c>
      <c r="AE25" s="411">
        <v>0</v>
      </c>
      <c r="AF25" s="411">
        <v>0</v>
      </c>
      <c r="AG25" s="411">
        <v>0</v>
      </c>
      <c r="AH25" s="411">
        <v>0</v>
      </c>
      <c r="AI25"/>
      <c r="AJ25"/>
      <c r="AK25"/>
    </row>
    <row r="26" spans="1:37" s="34" customFormat="1" ht="12.95" customHeight="1" x14ac:dyDescent="0.2">
      <c r="A26" s="144"/>
      <c r="B26" s="273"/>
      <c r="C26" s="269"/>
      <c r="D26" s="269"/>
      <c r="E26" s="155"/>
      <c r="F26" s="146"/>
      <c r="G26" s="146"/>
      <c r="H26" s="147"/>
      <c r="I26" s="135"/>
      <c r="J26" s="156"/>
      <c r="K26" s="148" t="s">
        <v>0</v>
      </c>
      <c r="L26" s="157"/>
      <c r="M26" s="150" t="s">
        <v>151</v>
      </c>
      <c r="N26" s="158"/>
      <c r="O26" s="159"/>
      <c r="P26" s="161"/>
      <c r="Q26" s="140"/>
      <c r="R26" s="141"/>
      <c r="S26" s="142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5" customHeight="1" x14ac:dyDescent="0.2">
      <c r="A27" s="144">
        <v>11</v>
      </c>
      <c r="B27" s="236" t="str">
        <f>IF($E27="","",VLOOKUP($E27,#REF!,14))</f>
        <v/>
      </c>
      <c r="C27" s="260" t="str">
        <f>IF($E27="","",VLOOKUP($E27,#REF!,15))</f>
        <v/>
      </c>
      <c r="D27" s="260" t="str">
        <f>IF($E27="","",VLOOKUP($E27,#REF!,5))</f>
        <v/>
      </c>
      <c r="E27" s="133"/>
      <c r="F27" s="152" t="s">
        <v>74</v>
      </c>
      <c r="G27" s="152" t="str">
        <f>IF($E27="","",VLOOKUP($E27,#REF!,3))</f>
        <v/>
      </c>
      <c r="H27" s="152"/>
      <c r="I27" s="152" t="str">
        <f>IF($E27="","",VLOOKUP($E27,#REF!,4))</f>
        <v/>
      </c>
      <c r="J27" s="136"/>
      <c r="K27" s="135"/>
      <c r="L27" s="160"/>
      <c r="M27" s="135" t="s">
        <v>168</v>
      </c>
      <c r="N27" s="161"/>
      <c r="O27" s="159"/>
      <c r="P27" s="161"/>
      <c r="Q27" s="140"/>
      <c r="R27" s="141"/>
      <c r="S27" s="142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5" customHeight="1" x14ac:dyDescent="0.2">
      <c r="A28" s="169"/>
      <c r="B28" s="273"/>
      <c r="C28" s="269"/>
      <c r="D28" s="269"/>
      <c r="E28" s="155"/>
      <c r="F28" s="146"/>
      <c r="G28" s="146"/>
      <c r="H28" s="147"/>
      <c r="I28" s="333" t="s">
        <v>0</v>
      </c>
      <c r="J28" s="149" t="s">
        <v>95</v>
      </c>
      <c r="K28" s="150" t="str">
        <f>UPPER(IF(OR(J28="a",J28="as"),F27,IF(OR(J28="b",J28="bs"),F29,)))</f>
        <v>PASARÉT</v>
      </c>
      <c r="L28" s="162"/>
      <c r="M28" s="135"/>
      <c r="N28" s="161"/>
      <c r="O28" s="159"/>
      <c r="P28" s="161"/>
      <c r="Q28" s="140"/>
      <c r="R28" s="141"/>
      <c r="S28" s="142"/>
    </row>
    <row r="29" spans="1:37" s="34" customFormat="1" ht="12.95" customHeight="1" x14ac:dyDescent="0.2">
      <c r="A29" s="132">
        <v>12</v>
      </c>
      <c r="B29" s="236" t="str">
        <f>IF($E29="","",VLOOKUP($E29,#REF!,14))</f>
        <v/>
      </c>
      <c r="C29" s="260" t="str">
        <f>IF($E29="","",VLOOKUP($E29,#REF!,15))</f>
        <v/>
      </c>
      <c r="D29" s="260" t="str">
        <f>IF($E29="","",VLOOKUP($E29,#REF!,5))</f>
        <v/>
      </c>
      <c r="E29" s="133"/>
      <c r="F29" s="134" t="s">
        <v>151</v>
      </c>
      <c r="G29" s="134" t="str">
        <f>IF($E29="","",VLOOKUP($E29,#REF!,3))</f>
        <v/>
      </c>
      <c r="H29" s="134"/>
      <c r="I29" s="134" t="str">
        <f>IF($E29="","",VLOOKUP($E29,#REF!,4))</f>
        <v/>
      </c>
      <c r="J29" s="163"/>
      <c r="K29" s="135"/>
      <c r="L29" s="135"/>
      <c r="M29" s="135"/>
      <c r="N29" s="161"/>
      <c r="O29" s="159"/>
      <c r="P29" s="161"/>
      <c r="Q29" s="140"/>
      <c r="R29" s="141"/>
      <c r="S29" s="142"/>
    </row>
    <row r="30" spans="1:37" s="34" customFormat="1" ht="12.95" customHeight="1" x14ac:dyDescent="0.2">
      <c r="A30" s="144"/>
      <c r="B30" s="273"/>
      <c r="C30" s="269"/>
      <c r="D30" s="269"/>
      <c r="E30" s="155"/>
      <c r="F30" s="135"/>
      <c r="G30" s="135"/>
      <c r="H30" s="65"/>
      <c r="I30" s="164"/>
      <c r="J30" s="156"/>
      <c r="K30" s="135"/>
      <c r="L30" s="135"/>
      <c r="M30" s="148" t="s">
        <v>0</v>
      </c>
      <c r="N30" s="157"/>
      <c r="O30" s="150" t="s">
        <v>171</v>
      </c>
      <c r="P30" s="167"/>
      <c r="Q30" s="140"/>
      <c r="R30" s="141"/>
      <c r="S30" s="142"/>
    </row>
    <row r="31" spans="1:37" s="34" customFormat="1" ht="12.95" customHeight="1" x14ac:dyDescent="0.2">
      <c r="A31" s="144">
        <v>13</v>
      </c>
      <c r="B31" s="236" t="str">
        <f>IF($E31="","",VLOOKUP($E31,#REF!,14))</f>
        <v/>
      </c>
      <c r="C31" s="260" t="str">
        <f>IF($E31="","",VLOOKUP($E31,#REF!,15))</f>
        <v/>
      </c>
      <c r="D31" s="260" t="str">
        <f>IF($E31="","",VLOOKUP($E31,#REF!,5))</f>
        <v/>
      </c>
      <c r="E31" s="133"/>
      <c r="F31" s="152" t="s">
        <v>169</v>
      </c>
      <c r="G31" s="152" t="str">
        <f>IF($E31="","",VLOOKUP($E31,#REF!,3))</f>
        <v/>
      </c>
      <c r="H31" s="152"/>
      <c r="I31" s="152" t="str">
        <f>IF($E31="","",VLOOKUP($E31,#REF!,4))</f>
        <v/>
      </c>
      <c r="J31" s="165"/>
      <c r="K31" s="135"/>
      <c r="L31" s="135"/>
      <c r="M31" s="135"/>
      <c r="N31" s="161"/>
      <c r="O31" s="135" t="s">
        <v>146</v>
      </c>
      <c r="P31" s="159"/>
      <c r="Q31" s="140"/>
      <c r="R31" s="141"/>
      <c r="S31" s="142"/>
    </row>
    <row r="32" spans="1:37" s="34" customFormat="1" ht="12.95" customHeight="1" x14ac:dyDescent="0.2">
      <c r="A32" s="144"/>
      <c r="B32" s="273"/>
      <c r="C32" s="269"/>
      <c r="D32" s="269"/>
      <c r="E32" s="155"/>
      <c r="F32" s="146"/>
      <c r="G32" s="146"/>
      <c r="H32" s="147"/>
      <c r="I32" s="148" t="s">
        <v>0</v>
      </c>
      <c r="J32" s="149"/>
      <c r="K32" s="150" t="s">
        <v>138</v>
      </c>
      <c r="L32" s="150"/>
      <c r="M32" s="135"/>
      <c r="N32" s="161"/>
      <c r="O32" s="159"/>
      <c r="P32" s="159"/>
      <c r="Q32" s="140"/>
      <c r="R32" s="141"/>
      <c r="S32" s="142"/>
    </row>
    <row r="33" spans="1:19" s="34" customFormat="1" ht="12.95" customHeight="1" x14ac:dyDescent="0.2">
      <c r="A33" s="144">
        <v>14</v>
      </c>
      <c r="B33" s="236" t="str">
        <f>IF($E33="","",VLOOKUP($E33,#REF!,14))</f>
        <v/>
      </c>
      <c r="C33" s="260" t="str">
        <f>IF($E33="","",VLOOKUP($E33,#REF!,15))</f>
        <v/>
      </c>
      <c r="D33" s="260" t="str">
        <f>IF($E33="","",VLOOKUP($E33,#REF!,5))</f>
        <v/>
      </c>
      <c r="E33" s="133"/>
      <c r="F33" s="152" t="s">
        <v>170</v>
      </c>
      <c r="G33" s="152" t="str">
        <f>IF($E33="","",VLOOKUP($E33,#REF!,3))</f>
        <v/>
      </c>
      <c r="H33" s="152"/>
      <c r="I33" s="152" t="str">
        <f>IF($E33="","",VLOOKUP($E33,#REF!,4))</f>
        <v/>
      </c>
      <c r="J33" s="153"/>
      <c r="K33" s="135" t="s">
        <v>154</v>
      </c>
      <c r="L33" s="154"/>
      <c r="M33" s="135"/>
      <c r="N33" s="161"/>
      <c r="O33" s="159"/>
      <c r="P33" s="159"/>
      <c r="Q33" s="140"/>
      <c r="R33" s="141"/>
      <c r="S33" s="142"/>
    </row>
    <row r="34" spans="1:19" s="34" customFormat="1" ht="12.95" customHeight="1" x14ac:dyDescent="0.2">
      <c r="A34" s="144"/>
      <c r="B34" s="273"/>
      <c r="C34" s="269"/>
      <c r="D34" s="269"/>
      <c r="E34" s="155"/>
      <c r="F34" s="146"/>
      <c r="G34" s="146"/>
      <c r="H34" s="147"/>
      <c r="I34" s="135"/>
      <c r="J34" s="156"/>
      <c r="K34" s="148" t="s">
        <v>0</v>
      </c>
      <c r="L34" s="157"/>
      <c r="M34" s="150" t="s">
        <v>171</v>
      </c>
      <c r="N34" s="167"/>
      <c r="O34" s="159"/>
      <c r="P34" s="159"/>
      <c r="Q34" s="140"/>
      <c r="R34" s="141"/>
      <c r="S34" s="142"/>
    </row>
    <row r="35" spans="1:19" s="34" customFormat="1" ht="12.95" customHeight="1" x14ac:dyDescent="0.2">
      <c r="A35" s="144">
        <v>15</v>
      </c>
      <c r="B35" s="236" t="str">
        <f>IF($E35="","",VLOOKUP($E35,#REF!,14))</f>
        <v/>
      </c>
      <c r="C35" s="260" t="str">
        <f>IF($E35="","",VLOOKUP($E35,#REF!,15))</f>
        <v/>
      </c>
      <c r="D35" s="260" t="str">
        <f>IF($E35="","",VLOOKUP($E35,#REF!,5))</f>
        <v/>
      </c>
      <c r="E35" s="133"/>
      <c r="F35" s="152" t="s">
        <v>74</v>
      </c>
      <c r="G35" s="152" t="str">
        <f>IF($E35="","",VLOOKUP($E35,#REF!,3))</f>
        <v/>
      </c>
      <c r="H35" s="152"/>
      <c r="I35" s="152" t="str">
        <f>IF($E35="","",VLOOKUP($E35,#REF!,4))</f>
        <v/>
      </c>
      <c r="J35" s="136"/>
      <c r="K35" s="135"/>
      <c r="L35" s="160"/>
      <c r="M35" s="135" t="s">
        <v>154</v>
      </c>
      <c r="N35" s="159"/>
      <c r="O35" s="159"/>
      <c r="P35" s="159"/>
      <c r="Q35" s="140"/>
      <c r="R35" s="141"/>
      <c r="S35" s="142"/>
    </row>
    <row r="36" spans="1:19" s="34" customFormat="1" ht="12.95" customHeight="1" x14ac:dyDescent="0.2">
      <c r="A36" s="144"/>
      <c r="B36" s="273"/>
      <c r="C36" s="269"/>
      <c r="D36" s="269"/>
      <c r="E36" s="145"/>
      <c r="F36" s="146"/>
      <c r="G36" s="146"/>
      <c r="H36" s="147"/>
      <c r="I36" s="148" t="s">
        <v>0</v>
      </c>
      <c r="J36" s="149" t="s">
        <v>95</v>
      </c>
      <c r="K36" s="150" t="s">
        <v>171</v>
      </c>
      <c r="L36" s="162"/>
      <c r="M36" s="135"/>
      <c r="N36" s="159"/>
      <c r="O36" s="159"/>
      <c r="P36" s="159"/>
      <c r="Q36" s="140"/>
      <c r="R36" s="141"/>
      <c r="S36" s="142"/>
    </row>
    <row r="37" spans="1:19" s="34" customFormat="1" ht="12.95" customHeight="1" x14ac:dyDescent="0.2">
      <c r="A37" s="132">
        <v>16</v>
      </c>
      <c r="B37" s="236" t="str">
        <f>IF($E37="","",VLOOKUP($E37,#REF!,14))</f>
        <v/>
      </c>
      <c r="C37" s="260" t="str">
        <f>IF($E37="","",VLOOKUP($E37,#REF!,15))</f>
        <v/>
      </c>
      <c r="D37" s="260" t="str">
        <f>IF($E37="","",VLOOKUP($E37,#REF!,5))</f>
        <v/>
      </c>
      <c r="E37" s="133"/>
      <c r="F37" s="134" t="s">
        <v>171</v>
      </c>
      <c r="G37" s="134" t="str">
        <f>IF($E37="","",VLOOKUP($E37,#REF!,3))</f>
        <v/>
      </c>
      <c r="H37" s="152"/>
      <c r="I37" s="134" t="str">
        <f>IF($E37="","",VLOOKUP($E37,#REF!,4))</f>
        <v/>
      </c>
      <c r="J37" s="163"/>
      <c r="K37" s="135"/>
      <c r="L37" s="135"/>
      <c r="M37" s="135"/>
      <c r="N37" s="159"/>
      <c r="O37" s="159"/>
      <c r="P37" s="159"/>
      <c r="Q37" s="140"/>
      <c r="R37" s="141"/>
      <c r="S37" s="142"/>
    </row>
    <row r="38" spans="1:19" s="34" customFormat="1" ht="9.6" customHeight="1" x14ac:dyDescent="0.2">
      <c r="A38" s="170"/>
      <c r="B38" s="145"/>
      <c r="C38" s="145"/>
      <c r="D38" s="145"/>
      <c r="E38" s="145"/>
      <c r="F38" s="164"/>
      <c r="G38" s="164"/>
      <c r="H38" s="168"/>
      <c r="I38" s="135"/>
      <c r="J38" s="156"/>
      <c r="K38" s="135"/>
      <c r="L38" s="135"/>
      <c r="M38" s="135"/>
      <c r="N38" s="159"/>
      <c r="O38" s="159"/>
      <c r="P38" s="159"/>
      <c r="Q38" s="140"/>
      <c r="R38" s="141"/>
      <c r="S38" s="142"/>
    </row>
    <row r="39" spans="1:19" s="34" customFormat="1" ht="9.6" customHeight="1" x14ac:dyDescent="0.2">
      <c r="A39" s="171"/>
      <c r="B39" s="137"/>
      <c r="C39" s="137"/>
      <c r="D39" s="137"/>
      <c r="E39" s="145"/>
      <c r="F39" s="137"/>
      <c r="G39" s="137"/>
      <c r="H39" s="137"/>
      <c r="I39" s="137"/>
      <c r="J39" s="145"/>
      <c r="K39" s="137"/>
      <c r="L39" s="137"/>
      <c r="M39" s="137"/>
      <c r="N39" s="172"/>
      <c r="O39" s="172"/>
      <c r="P39" s="172"/>
      <c r="Q39" s="140"/>
      <c r="R39" s="141"/>
      <c r="S39" s="142"/>
    </row>
    <row r="40" spans="1:19" s="34" customFormat="1" ht="9.6" customHeight="1" x14ac:dyDescent="0.2">
      <c r="A40" s="170"/>
      <c r="B40" s="145"/>
      <c r="C40" s="145"/>
      <c r="D40" s="145"/>
      <c r="E40" s="145"/>
      <c r="F40" s="137"/>
      <c r="G40" s="137"/>
      <c r="I40" s="137"/>
      <c r="J40" s="145"/>
      <c r="K40" s="137"/>
      <c r="L40" s="137"/>
      <c r="M40" s="173"/>
      <c r="N40" s="145"/>
      <c r="O40" s="137"/>
      <c r="P40" s="172"/>
      <c r="Q40" s="140"/>
      <c r="R40" s="141"/>
      <c r="S40" s="142"/>
    </row>
    <row r="41" spans="1:19" s="34" customFormat="1" ht="9.6" customHeight="1" x14ac:dyDescent="0.2">
      <c r="A41" s="170"/>
      <c r="B41" s="137"/>
      <c r="C41" s="137"/>
      <c r="D41" s="137"/>
      <c r="E41" s="145"/>
      <c r="F41" s="137"/>
      <c r="G41" s="137"/>
      <c r="H41" s="137"/>
      <c r="I41" s="137"/>
      <c r="J41" s="145"/>
      <c r="K41" s="137"/>
      <c r="L41" s="137"/>
      <c r="M41" s="137"/>
      <c r="N41" s="172"/>
      <c r="O41" s="137"/>
      <c r="P41" s="172"/>
      <c r="Q41" s="140"/>
      <c r="R41" s="141"/>
      <c r="S41" s="142"/>
    </row>
    <row r="42" spans="1:19" s="34" customFormat="1" ht="9.6" customHeight="1" x14ac:dyDescent="0.2">
      <c r="A42" s="170"/>
      <c r="B42" s="145"/>
      <c r="C42" s="145"/>
      <c r="D42" s="145"/>
      <c r="E42" s="145"/>
      <c r="F42" s="137"/>
      <c r="G42" s="137"/>
      <c r="I42" s="173"/>
      <c r="J42" s="145"/>
      <c r="K42" s="137"/>
      <c r="L42" s="137"/>
      <c r="M42" s="137"/>
      <c r="N42" s="172"/>
      <c r="O42" s="172"/>
      <c r="P42" s="172"/>
      <c r="Q42" s="140"/>
      <c r="R42" s="141"/>
      <c r="S42" s="142"/>
    </row>
    <row r="43" spans="1:19" s="34" customFormat="1" ht="9.6" customHeight="1" x14ac:dyDescent="0.2">
      <c r="A43" s="170"/>
      <c r="B43" s="137"/>
      <c r="C43" s="137"/>
      <c r="D43" s="137"/>
      <c r="E43" s="145"/>
      <c r="F43" s="137"/>
      <c r="G43" s="137"/>
      <c r="H43" s="137"/>
      <c r="I43" s="137"/>
      <c r="J43" s="145"/>
      <c r="K43" s="137"/>
      <c r="L43" s="174"/>
      <c r="M43" s="137"/>
      <c r="N43" s="172"/>
      <c r="O43" s="172"/>
      <c r="P43" s="172"/>
      <c r="Q43" s="140"/>
      <c r="R43" s="141"/>
      <c r="S43" s="142"/>
    </row>
    <row r="44" spans="1:19" s="34" customFormat="1" ht="9.6" customHeight="1" x14ac:dyDescent="0.2">
      <c r="A44" s="170"/>
      <c r="B44" s="145"/>
      <c r="C44" s="145"/>
      <c r="D44" s="145"/>
      <c r="E44" s="145"/>
      <c r="F44" s="137"/>
      <c r="G44" s="137"/>
      <c r="I44" s="137"/>
      <c r="J44" s="145"/>
      <c r="K44" s="173"/>
      <c r="L44" s="145"/>
      <c r="M44" s="137"/>
      <c r="N44" s="172"/>
      <c r="O44" s="172"/>
      <c r="P44" s="172"/>
      <c r="Q44" s="140"/>
      <c r="R44" s="141"/>
      <c r="S44" s="142"/>
    </row>
    <row r="45" spans="1:19" s="34" customFormat="1" ht="9.6" customHeight="1" x14ac:dyDescent="0.2">
      <c r="A45" s="170"/>
      <c r="B45" s="137"/>
      <c r="C45" s="137"/>
      <c r="D45" s="137"/>
      <c r="E45" s="145"/>
      <c r="F45" s="137"/>
      <c r="G45" s="137"/>
      <c r="H45" s="137"/>
      <c r="I45" s="137"/>
      <c r="J45" s="145"/>
      <c r="K45" s="137"/>
      <c r="L45" s="137"/>
      <c r="M45" s="137"/>
      <c r="N45" s="172"/>
      <c r="O45" s="172"/>
      <c r="P45" s="172"/>
      <c r="Q45" s="140"/>
      <c r="R45" s="141"/>
      <c r="S45" s="142"/>
    </row>
    <row r="46" spans="1:19" s="34" customFormat="1" ht="9.6" customHeight="1" x14ac:dyDescent="0.2">
      <c r="A46" s="170"/>
      <c r="B46" s="145"/>
      <c r="C46" s="145"/>
      <c r="D46" s="145"/>
      <c r="E46" s="145"/>
      <c r="F46" s="137"/>
      <c r="G46" s="137"/>
      <c r="I46" s="173"/>
      <c r="J46" s="145"/>
      <c r="K46" s="137"/>
      <c r="L46" s="137"/>
      <c r="M46" s="137"/>
      <c r="N46" s="172"/>
      <c r="O46" s="172"/>
      <c r="P46" s="172"/>
      <c r="Q46" s="140"/>
      <c r="R46" s="141"/>
      <c r="S46" s="142"/>
    </row>
    <row r="47" spans="1:19" s="34" customFormat="1" ht="9.6" customHeight="1" x14ac:dyDescent="0.2">
      <c r="A47" s="171"/>
      <c r="B47" s="137"/>
      <c r="C47" s="137"/>
      <c r="D47" s="137"/>
      <c r="E47" s="145"/>
      <c r="F47" s="137"/>
      <c r="G47" s="137"/>
      <c r="H47" s="137"/>
      <c r="I47" s="137"/>
      <c r="J47" s="145"/>
      <c r="K47" s="137"/>
      <c r="L47" s="137"/>
      <c r="M47" s="137"/>
      <c r="N47" s="137"/>
      <c r="O47" s="138"/>
      <c r="P47" s="138"/>
      <c r="Q47" s="140"/>
      <c r="R47" s="141"/>
      <c r="S47" s="142"/>
    </row>
    <row r="48" spans="1:19" s="2" customFormat="1" ht="6.75" customHeight="1" x14ac:dyDescent="0.2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">
      <c r="A49" s="181" t="s">
        <v>44</v>
      </c>
      <c r="B49" s="182"/>
      <c r="C49" s="182"/>
      <c r="D49" s="264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">
      <c r="A50" s="265" t="s">
        <v>45</v>
      </c>
      <c r="B50" s="266"/>
      <c r="C50" s="267"/>
      <c r="D50" s="268"/>
      <c r="E50" s="193">
        <v>1</v>
      </c>
      <c r="F50" s="86" t="e">
        <f>IF(E50&gt;$R$57,,UPPER(VLOOKUP(E50,#REF!,2)))</f>
        <v>#REF!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">
      <c r="A51" s="205" t="s">
        <v>53</v>
      </c>
      <c r="B51" s="203"/>
      <c r="C51" s="261"/>
      <c r="D51" s="206"/>
      <c r="E51" s="193">
        <v>2</v>
      </c>
      <c r="F51" s="86" t="e">
        <f>IF(E51&gt;$R$57,,UPPER(VLOOKUP(E51,#REF!,2)))</f>
        <v>#REF!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1"/>
      <c r="P51" s="202"/>
      <c r="Q51" s="203"/>
      <c r="R51" s="204"/>
    </row>
    <row r="52" spans="1:18" s="18" customFormat="1" ht="9" customHeight="1" x14ac:dyDescent="0.2">
      <c r="A52" s="230"/>
      <c r="B52" s="231"/>
      <c r="C52" s="262"/>
      <c r="D52" s="232"/>
      <c r="E52" s="193">
        <v>3</v>
      </c>
      <c r="F52" s="86" t="e">
        <f>IF(E52&gt;$R$57,,UPPER(VLOOKUP(E52,#REF!,2)))</f>
        <v>#REF!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">
      <c r="A53" s="207"/>
      <c r="B53" s="127"/>
      <c r="C53" s="127"/>
      <c r="D53" s="208"/>
      <c r="E53" s="193">
        <v>4</v>
      </c>
      <c r="F53" s="86" t="e">
        <f>IF(E53&gt;$R$57,,UPPER(VLOOKUP(E53,#REF!,2)))</f>
        <v>#REF!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">
      <c r="A54" s="218"/>
      <c r="B54" s="233"/>
      <c r="C54" s="233"/>
      <c r="D54" s="263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3"/>
      <c r="P54" s="202"/>
      <c r="Q54" s="203"/>
      <c r="R54" s="204"/>
    </row>
    <row r="55" spans="1:18" s="18" customFormat="1" ht="9" customHeight="1" x14ac:dyDescent="0.2">
      <c r="A55" s="219"/>
      <c r="B55" s="22"/>
      <c r="C55" s="127"/>
      <c r="D55" s="208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">
      <c r="A56" s="219"/>
      <c r="B56" s="22"/>
      <c r="C56" s="258"/>
      <c r="D56" s="228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">
      <c r="A57" s="220"/>
      <c r="B57" s="217"/>
      <c r="C57" s="259"/>
      <c r="D57" s="229"/>
      <c r="E57" s="209"/>
      <c r="F57" s="210"/>
      <c r="G57" s="211"/>
      <c r="H57" s="210"/>
      <c r="I57" s="212"/>
      <c r="J57" s="213" t="s">
        <v>13</v>
      </c>
      <c r="K57" s="203"/>
      <c r="L57" s="202"/>
      <c r="M57" s="203"/>
      <c r="N57" s="204"/>
      <c r="O57" s="203" t="e">
        <f>R4</f>
        <v>#REF!</v>
      </c>
      <c r="P57" s="202"/>
      <c r="Q57" s="203"/>
      <c r="R57" s="214" t="e">
        <f>MIN(4,#REF!)</f>
        <v>#REF!</v>
      </c>
    </row>
  </sheetData>
  <mergeCells count="1">
    <mergeCell ref="A4:C4"/>
  </mergeCells>
  <conditionalFormatting sqref="B39 B41 B43 B45 B47">
    <cfRule type="cellIs" dxfId="23" priority="4" stopIfTrue="1" operator="equal">
      <formula>"QA"</formula>
    </cfRule>
    <cfRule type="cellIs" dxfId="22" priority="5" stopIfTrue="1" operator="equal">
      <formula>"DA"</formula>
    </cfRule>
  </conditionalFormatting>
  <conditionalFormatting sqref="E7 E9 E11 E13 E15 E17 E19 E21 E23 E25 E27 E29 E31 E33 E35 E37">
    <cfRule type="expression" dxfId="21" priority="2" stopIfTrue="1">
      <formula>$E7&lt;5</formula>
    </cfRule>
  </conditionalFormatting>
  <conditionalFormatting sqref="E39 E41 E43 E45 E47">
    <cfRule type="expression" dxfId="20" priority="10" stopIfTrue="1">
      <formula>AND($E39&lt;9,$C39&gt;0)</formula>
    </cfRule>
  </conditionalFormatting>
  <conditionalFormatting sqref="F7 F9 F11 F13 F15 F17 F19 F21 F23 F25 F27 F29 F31 F33 F35 F37">
    <cfRule type="cellIs" dxfId="19" priority="1" stopIfTrue="1" operator="equal">
      <formula>"Bye"</formula>
    </cfRule>
  </conditionalFormatting>
  <conditionalFormatting sqref="F39 F41 F43 F45 F47">
    <cfRule type="cellIs" dxfId="18" priority="8" stopIfTrue="1" operator="equal">
      <formula>"Bye"</formula>
    </cfRule>
  </conditionalFormatting>
  <conditionalFormatting sqref="F39:I39 F41:I41 F43:I43 F45:I45 F47:I47">
    <cfRule type="expression" dxfId="17" priority="9" stopIfTrue="1">
      <formula>AND($E39&lt;9,$C39&gt;0)</formula>
    </cfRule>
  </conditionalFormatting>
  <conditionalFormatting sqref="H7 H9 H11 H13 H15 H17 H19 H21 H23 H25 H27 H29 H31 H33 H35 H37">
    <cfRule type="expression" dxfId="16" priority="14" stopIfTrue="1">
      <formula>AND($E7&lt;9,$C7&gt;0)</formula>
    </cfRule>
  </conditionalFormatting>
  <conditionalFormatting sqref="I8 K10 I12 M14 I16 K18 I20 O22 I24 K26 I28 M30 I32 K34 I36 M40 I42 K44 I46">
    <cfRule type="expression" dxfId="15" priority="11" stopIfTrue="1">
      <formula>AND($O$1="CU",I8="Umpire")</formula>
    </cfRule>
    <cfRule type="expression" dxfId="14" priority="12" stopIfTrue="1">
      <formula>AND($O$1="CU",I8&lt;&gt;"Umpire",J8&lt;&gt;"")</formula>
    </cfRule>
    <cfRule type="expression" dxfId="13" priority="13" stopIfTrue="1">
      <formula>AND($O$1="CU",I8&lt;&gt;"Umpire")</formula>
    </cfRule>
  </conditionalFormatting>
  <conditionalFormatting sqref="J8 L10 J12 N14 J16 L18 J20 P22 J24 L26 J28 N30 J32 L34 J36 R57">
    <cfRule type="expression" dxfId="12" priority="3" stopIfTrue="1">
      <formula>$O$1="CU"</formula>
    </cfRule>
  </conditionalFormatting>
  <conditionalFormatting sqref="K8 M10 K12 O14 K16 M18 K20 Q22 K24 M26 K28 O30 K32 M34 K36 O40 K42 M44 K46">
    <cfRule type="expression" dxfId="11" priority="6" stopIfTrue="1">
      <formula>J8="as"</formula>
    </cfRule>
    <cfRule type="expression" dxfId="10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0833" r:id="rId3" name="Button 1">
              <controlPr defaultSize="0" print="0" autoFill="0" autoPict="0" macro="[3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834" r:id="rId4" name="Button 2">
              <controlPr defaultSize="0" print="0" autoFill="0" autoPict="0" macro="[3]!Jun_Hide_CU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indexed="42"/>
  </sheetPr>
  <dimension ref="A1:Q155"/>
  <sheetViews>
    <sheetView showGridLines="0" showZeros="0" workbookViewId="0">
      <pane ySplit="6" topLeftCell="A7" activePane="bottomLeft" state="frozen"/>
      <selection activeCell="F2" sqref="F2"/>
      <selection pane="bottomLeft" activeCell="Y6" sqref="Y6"/>
    </sheetView>
  </sheetViews>
  <sheetFormatPr defaultRowHeight="12.75" x14ac:dyDescent="0.2"/>
  <cols>
    <col min="1" max="1" width="3.85546875" customWidth="1"/>
    <col min="2" max="2" width="14.28515625" customWidth="1"/>
    <col min="3" max="3" width="12" customWidth="1"/>
    <col min="4" max="4" width="11.140625" style="40" customWidth="1"/>
    <col min="5" max="5" width="9.28515625" style="334" customWidth="1"/>
    <col min="6" max="6" width="6.140625" style="93" hidden="1" customWidth="1"/>
    <col min="7" max="7" width="33.85546875" style="93" customWidth="1"/>
    <col min="8" max="8" width="7.7109375" style="40" customWidth="1"/>
    <col min="9" max="13" width="7.42578125" style="40" hidden="1" customWidth="1"/>
    <col min="14" max="15" width="7.42578125" style="40" customWidth="1"/>
    <col min="16" max="16" width="7.42578125" style="40" hidden="1" customWidth="1"/>
    <col min="17" max="17" width="7.42578125" style="40" customWidth="1"/>
  </cols>
  <sheetData>
    <row r="1" spans="1:17" ht="26.25" x14ac:dyDescent="0.35">
      <c r="A1" s="238" t="str">
        <f>Altalanos!$A$6</f>
        <v>Budapest Csapatbajnokság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5" thickBot="1" x14ac:dyDescent="0.25">
      <c r="B2" s="89" t="s">
        <v>51</v>
      </c>
      <c r="C2" s="276" t="s">
        <v>88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5" thickBot="1" x14ac:dyDescent="0.25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5" thickBot="1" x14ac:dyDescent="0.25">
      <c r="A5" s="248" t="str">
        <f>Altalanos!$A$10</f>
        <v>2024.06.22-07.02.</v>
      </c>
      <c r="B5" s="248"/>
      <c r="C5" s="90" t="str">
        <f>Altalanos!$C$10</f>
        <v>Budapest</v>
      </c>
      <c r="D5" s="91" t="str">
        <f>Altalanos!$D$10</f>
        <v xml:space="preserve">  </v>
      </c>
      <c r="E5" s="91"/>
      <c r="F5" s="91"/>
      <c r="G5" s="91"/>
      <c r="H5" s="280" t="str">
        <f>Altalanos!$E$10</f>
        <v>Zuborné Pázmándy Katalin</v>
      </c>
      <c r="I5" s="337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25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95" customHeight="1" x14ac:dyDescent="0.2">
      <c r="A7" s="244">
        <v>1</v>
      </c>
      <c r="B7" s="95" t="s">
        <v>107</v>
      </c>
      <c r="C7" s="95"/>
      <c r="D7" s="96"/>
      <c r="E7" s="257"/>
      <c r="F7" s="321"/>
      <c r="G7" s="322"/>
      <c r="H7" s="96">
        <v>38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95" customHeight="1" x14ac:dyDescent="0.2">
      <c r="A8" s="244">
        <v>2</v>
      </c>
      <c r="B8" s="95" t="s">
        <v>104</v>
      </c>
      <c r="C8" s="95"/>
      <c r="D8" s="96"/>
      <c r="E8" s="257"/>
      <c r="F8" s="323"/>
      <c r="G8" s="278"/>
      <c r="H8" s="96">
        <v>44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95" customHeight="1" x14ac:dyDescent="0.2">
      <c r="A9" s="244">
        <v>3</v>
      </c>
      <c r="B9" s="95" t="s">
        <v>103</v>
      </c>
      <c r="C9" s="95"/>
      <c r="D9" s="96"/>
      <c r="E9" s="257"/>
      <c r="F9" s="323"/>
      <c r="G9" s="278"/>
      <c r="H9" s="96">
        <v>76</v>
      </c>
      <c r="I9" s="96"/>
      <c r="J9" s="241"/>
      <c r="K9" s="239"/>
      <c r="L9" s="243"/>
      <c r="M9" s="239"/>
      <c r="N9" s="235"/>
      <c r="O9" s="96"/>
      <c r="P9" s="331"/>
      <c r="Q9" s="329"/>
    </row>
    <row r="10" spans="1:17" s="11" customFormat="1" ht="18.95" customHeight="1" x14ac:dyDescent="0.2">
      <c r="A10" s="244">
        <v>4</v>
      </c>
      <c r="B10" s="95" t="s">
        <v>108</v>
      </c>
      <c r="C10" s="95"/>
      <c r="D10" s="96"/>
      <c r="E10" s="257"/>
      <c r="F10" s="323"/>
      <c r="G10" s="278"/>
      <c r="H10" s="96">
        <v>105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95" customHeight="1" x14ac:dyDescent="0.2">
      <c r="A11" s="244">
        <v>5</v>
      </c>
      <c r="B11" s="95" t="s">
        <v>109</v>
      </c>
      <c r="C11" s="95"/>
      <c r="D11" s="96"/>
      <c r="E11" s="257"/>
      <c r="F11" s="323"/>
      <c r="G11" s="278"/>
      <c r="H11" s="96">
        <v>164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95" customHeight="1" x14ac:dyDescent="0.2">
      <c r="A12" s="244">
        <v>7</v>
      </c>
      <c r="B12" s="95"/>
      <c r="C12" s="95"/>
      <c r="D12" s="96"/>
      <c r="E12" s="257"/>
      <c r="F12" s="323"/>
      <c r="G12" s="278"/>
      <c r="H12" s="96"/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95" customHeight="1" x14ac:dyDescent="0.2">
      <c r="A13" s="244">
        <v>8</v>
      </c>
      <c r="B13" s="95"/>
      <c r="C13" s="95"/>
      <c r="D13" s="96"/>
      <c r="E13" s="257"/>
      <c r="F13" s="323"/>
      <c r="G13" s="278"/>
      <c r="H13" s="96"/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95" customHeight="1" x14ac:dyDescent="0.2">
      <c r="A14" s="244">
        <v>9</v>
      </c>
      <c r="B14" s="95"/>
      <c r="C14" s="95"/>
      <c r="D14" s="96"/>
      <c r="E14" s="257"/>
      <c r="F14" s="97"/>
      <c r="G14" s="97"/>
      <c r="H14" s="96"/>
      <c r="I14" s="96"/>
      <c r="J14" s="241"/>
      <c r="K14" s="239"/>
      <c r="L14" s="243"/>
      <c r="M14" s="277"/>
      <c r="N14" s="235"/>
      <c r="O14" s="96"/>
      <c r="P14" s="97"/>
      <c r="Q14" s="97"/>
    </row>
    <row r="15" spans="1:17" s="11" customFormat="1" ht="18.95" customHeight="1" x14ac:dyDescent="0.2">
      <c r="A15" s="244">
        <v>10</v>
      </c>
      <c r="B15" s="340"/>
      <c r="C15" s="95"/>
      <c r="D15" s="96"/>
      <c r="E15" s="257"/>
      <c r="F15" s="97"/>
      <c r="G15" s="97"/>
      <c r="H15" s="96"/>
      <c r="I15" s="96"/>
      <c r="J15" s="241"/>
      <c r="K15" s="239"/>
      <c r="L15" s="243"/>
      <c r="M15" s="277"/>
      <c r="N15" s="235"/>
      <c r="O15" s="96"/>
      <c r="P15" s="114"/>
      <c r="Q15" s="97"/>
    </row>
    <row r="16" spans="1:17" s="11" customFormat="1" ht="18.95" customHeight="1" x14ac:dyDescent="0.2">
      <c r="A16" s="244">
        <v>11</v>
      </c>
      <c r="B16" s="95"/>
      <c r="C16" s="95"/>
      <c r="D16" s="96"/>
      <c r="E16" s="257"/>
      <c r="F16" s="97"/>
      <c r="G16" s="97"/>
      <c r="H16" s="96"/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95" customHeight="1" x14ac:dyDescent="0.2">
      <c r="A17" s="244">
        <v>12</v>
      </c>
      <c r="B17" s="95"/>
      <c r="C17" s="95"/>
      <c r="D17" s="96"/>
      <c r="E17" s="257"/>
      <c r="F17" s="97"/>
      <c r="G17" s="97"/>
      <c r="H17" s="96"/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95" customHeight="1" x14ac:dyDescent="0.2">
      <c r="A18" s="244">
        <v>13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95" customHeight="1" x14ac:dyDescent="0.2">
      <c r="A19" s="244">
        <v>14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95" customHeight="1" x14ac:dyDescent="0.2">
      <c r="A20" s="244">
        <v>15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95" customHeight="1" x14ac:dyDescent="0.2">
      <c r="A21" s="244">
        <v>16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95" customHeight="1" x14ac:dyDescent="0.2">
      <c r="A22" s="244">
        <v>17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95" customHeight="1" x14ac:dyDescent="0.2">
      <c r="A23" s="244">
        <v>18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95" customHeight="1" x14ac:dyDescent="0.2">
      <c r="A24" s="244">
        <v>19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95" customHeight="1" x14ac:dyDescent="0.2">
      <c r="A25" s="244">
        <v>20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95" customHeight="1" x14ac:dyDescent="0.2">
      <c r="A26" s="244">
        <v>21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95" customHeight="1" x14ac:dyDescent="0.2">
      <c r="A27" s="244">
        <v>22</v>
      </c>
      <c r="B27" s="95"/>
      <c r="C27" s="95"/>
      <c r="D27" s="96"/>
      <c r="E27" s="341"/>
      <c r="F27" s="338"/>
      <c r="G27" s="271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95" customHeight="1" x14ac:dyDescent="0.2">
      <c r="A28" s="244">
        <v>23</v>
      </c>
      <c r="B28" s="95"/>
      <c r="C28" s="95"/>
      <c r="D28" s="96"/>
      <c r="E28" s="342"/>
      <c r="F28" s="97"/>
      <c r="G28" s="97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95" customHeight="1" x14ac:dyDescent="0.2">
      <c r="A29" s="244">
        <v>24</v>
      </c>
      <c r="B29" s="95"/>
      <c r="C29" s="95"/>
      <c r="D29" s="96"/>
      <c r="E29" s="257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95" customHeight="1" x14ac:dyDescent="0.2">
      <c r="A30" s="244">
        <v>25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95" customHeight="1" x14ac:dyDescent="0.2">
      <c r="A31" s="244">
        <v>26</v>
      </c>
      <c r="B31" s="95"/>
      <c r="C31" s="95"/>
      <c r="D31" s="96"/>
      <c r="E31" s="335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95" customHeight="1" x14ac:dyDescent="0.2">
      <c r="A32" s="244">
        <v>27</v>
      </c>
      <c r="B32" s="95"/>
      <c r="C32" s="95"/>
      <c r="D32" s="96"/>
      <c r="E32" s="257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95" customHeight="1" x14ac:dyDescent="0.2">
      <c r="A33" s="244">
        <v>28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95" customHeight="1" x14ac:dyDescent="0.2">
      <c r="A34" s="244">
        <v>29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95" customHeight="1" x14ac:dyDescent="0.2">
      <c r="A35" s="244">
        <v>30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95" customHeight="1" x14ac:dyDescent="0.2">
      <c r="A36" s="244">
        <v>31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95" customHeight="1" x14ac:dyDescent="0.2">
      <c r="A37" s="244">
        <v>32</v>
      </c>
      <c r="B37" s="95"/>
      <c r="C37" s="95"/>
      <c r="D37" s="96"/>
      <c r="E37" s="257"/>
      <c r="F37" s="97"/>
      <c r="G37" s="97"/>
      <c r="H37" s="323"/>
      <c r="I37" s="278"/>
      <c r="J37" s="241"/>
      <c r="K37" s="239"/>
      <c r="L37" s="243"/>
      <c r="M37" s="277"/>
      <c r="N37" s="235"/>
      <c r="O37" s="97"/>
      <c r="P37" s="114"/>
      <c r="Q37" s="97"/>
    </row>
    <row r="38" spans="1:17" s="11" customFormat="1" ht="18.95" customHeight="1" x14ac:dyDescent="0.2">
      <c r="A38" s="244">
        <v>33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71"/>
      <c r="O38" s="97"/>
      <c r="P38" s="114"/>
      <c r="Q38" s="97"/>
    </row>
    <row r="39" spans="1:17" s="11" customFormat="1" ht="18.95" customHeight="1" x14ac:dyDescent="0.2">
      <c r="A39" s="244">
        <v>34</v>
      </c>
      <c r="B39" s="95"/>
      <c r="C39" s="95"/>
      <c r="D39" s="96"/>
      <c r="E39" s="257"/>
      <c r="F39" s="97"/>
      <c r="G39" s="97"/>
      <c r="H39" s="323"/>
      <c r="I39" s="278"/>
      <c r="J39" s="241" t="e">
        <f>IF(AND(Q39="",#REF!&gt;0,#REF!&lt;5),K39,)</f>
        <v>#REF!</v>
      </c>
      <c r="K39" s="239" t="str">
        <f>IF(D39="","ZZZ9",IF(AND(#REF!&gt;0,#REF!&lt;5),D39&amp;#REF!,D39&amp;"9"))</f>
        <v>ZZZ9</v>
      </c>
      <c r="L39" s="243">
        <f t="shared" ref="L39:L102" si="0">IF(Q39="",999,Q39)</f>
        <v>999</v>
      </c>
      <c r="M39" s="277">
        <f t="shared" ref="M39:M102" si="1">IF(P39=999,999,1)</f>
        <v>999</v>
      </c>
      <c r="N39" s="271"/>
      <c r="O39" s="97"/>
      <c r="P39" s="114">
        <f t="shared" ref="P39:P102" si="2">IF(N39="DA",1,IF(N39="WC",2,IF(N39="SE",3,IF(N39="Q",4,IF(N39="LL",5,999)))))</f>
        <v>999</v>
      </c>
      <c r="Q39" s="97"/>
    </row>
    <row r="40" spans="1:17" s="11" customFormat="1" ht="18.95" customHeight="1" x14ac:dyDescent="0.2">
      <c r="A40" s="244">
        <v>35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si="0"/>
        <v>999</v>
      </c>
      <c r="M40" s="277">
        <f t="shared" si="1"/>
        <v>999</v>
      </c>
      <c r="N40" s="271"/>
      <c r="O40" s="97"/>
      <c r="P40" s="114">
        <f t="shared" si="2"/>
        <v>999</v>
      </c>
      <c r="Q40" s="97"/>
    </row>
    <row r="41" spans="1:17" s="11" customFormat="1" ht="18.95" customHeight="1" x14ac:dyDescent="0.2">
      <c r="A41" s="244">
        <v>36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95" customHeight="1" x14ac:dyDescent="0.2">
      <c r="A42" s="244">
        <v>37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95" customHeight="1" x14ac:dyDescent="0.2">
      <c r="A43" s="244">
        <v>38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95" customHeight="1" x14ac:dyDescent="0.2">
      <c r="A44" s="244">
        <v>39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95" customHeight="1" x14ac:dyDescent="0.2">
      <c r="A45" s="244">
        <v>40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95" customHeight="1" x14ac:dyDescent="0.2">
      <c r="A46" s="244">
        <v>41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95" customHeight="1" x14ac:dyDescent="0.2">
      <c r="A47" s="244">
        <v>42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95" customHeight="1" x14ac:dyDescent="0.2">
      <c r="A48" s="244">
        <v>43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95" customHeight="1" x14ac:dyDescent="0.2">
      <c r="A49" s="244">
        <v>44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95" customHeight="1" x14ac:dyDescent="0.2">
      <c r="A50" s="244">
        <v>45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95" customHeight="1" x14ac:dyDescent="0.2">
      <c r="A51" s="244">
        <v>46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95" customHeight="1" x14ac:dyDescent="0.2">
      <c r="A52" s="244">
        <v>47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95" customHeight="1" x14ac:dyDescent="0.2">
      <c r="A53" s="244">
        <v>48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95" customHeight="1" x14ac:dyDescent="0.2">
      <c r="A54" s="244">
        <v>49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95" customHeight="1" x14ac:dyDescent="0.2">
      <c r="A55" s="244">
        <v>50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95" customHeight="1" x14ac:dyDescent="0.2">
      <c r="A56" s="244">
        <v>51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95" customHeight="1" x14ac:dyDescent="0.2">
      <c r="A57" s="244">
        <v>52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95" customHeight="1" x14ac:dyDescent="0.2">
      <c r="A58" s="244">
        <v>53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95" customHeight="1" x14ac:dyDescent="0.2">
      <c r="A59" s="244">
        <v>54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95" customHeight="1" x14ac:dyDescent="0.2">
      <c r="A60" s="244">
        <v>55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95" customHeight="1" x14ac:dyDescent="0.2">
      <c r="A61" s="244">
        <v>56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95" customHeight="1" x14ac:dyDescent="0.2">
      <c r="A62" s="244">
        <v>57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95" customHeight="1" x14ac:dyDescent="0.2">
      <c r="A63" s="244">
        <v>58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95" customHeight="1" x14ac:dyDescent="0.2">
      <c r="A64" s="244">
        <v>59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95" customHeight="1" x14ac:dyDescent="0.2">
      <c r="A65" s="244">
        <v>60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95" customHeight="1" x14ac:dyDescent="0.2">
      <c r="A66" s="244">
        <v>61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95" customHeight="1" x14ac:dyDescent="0.2">
      <c r="A67" s="244">
        <v>62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95" customHeight="1" x14ac:dyDescent="0.2">
      <c r="A68" s="244">
        <v>63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95" customHeight="1" x14ac:dyDescent="0.2">
      <c r="A69" s="244">
        <v>64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95" customHeight="1" x14ac:dyDescent="0.2">
      <c r="A70" s="244">
        <v>65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95" customHeight="1" x14ac:dyDescent="0.2">
      <c r="A71" s="244">
        <v>66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95" customHeight="1" x14ac:dyDescent="0.2">
      <c r="A72" s="244">
        <v>67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95" customHeight="1" x14ac:dyDescent="0.2">
      <c r="A73" s="244">
        <v>68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95" customHeight="1" x14ac:dyDescent="0.2">
      <c r="A74" s="244">
        <v>69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95" customHeight="1" x14ac:dyDescent="0.2">
      <c r="A75" s="244">
        <v>70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95" customHeight="1" x14ac:dyDescent="0.2">
      <c r="A76" s="244">
        <v>71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95" customHeight="1" x14ac:dyDescent="0.2">
      <c r="A77" s="244">
        <v>72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95" customHeight="1" x14ac:dyDescent="0.2">
      <c r="A78" s="244">
        <v>73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95" customHeight="1" x14ac:dyDescent="0.2">
      <c r="A79" s="244">
        <v>74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95" customHeight="1" x14ac:dyDescent="0.2">
      <c r="A80" s="244">
        <v>75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95" customHeight="1" x14ac:dyDescent="0.2">
      <c r="A81" s="244">
        <v>76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95" customHeight="1" x14ac:dyDescent="0.2">
      <c r="A82" s="244">
        <v>77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95" customHeight="1" x14ac:dyDescent="0.2">
      <c r="A83" s="244">
        <v>78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95" customHeight="1" x14ac:dyDescent="0.2">
      <c r="A84" s="244">
        <v>79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95" customHeight="1" x14ac:dyDescent="0.2">
      <c r="A85" s="244">
        <v>80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95" customHeight="1" x14ac:dyDescent="0.2">
      <c r="A86" s="244">
        <v>81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95" customHeight="1" x14ac:dyDescent="0.2">
      <c r="A87" s="244">
        <v>82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95" customHeight="1" x14ac:dyDescent="0.2">
      <c r="A88" s="244">
        <v>83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95" customHeight="1" x14ac:dyDescent="0.2">
      <c r="A89" s="244">
        <v>84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95" customHeight="1" x14ac:dyDescent="0.2">
      <c r="A90" s="244">
        <v>85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95" customHeight="1" x14ac:dyDescent="0.2">
      <c r="A91" s="244">
        <v>86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95" customHeight="1" x14ac:dyDescent="0.2">
      <c r="A92" s="244">
        <v>87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95" customHeight="1" x14ac:dyDescent="0.2">
      <c r="A93" s="244">
        <v>88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95" customHeight="1" x14ac:dyDescent="0.2">
      <c r="A94" s="244">
        <v>89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95" customHeight="1" x14ac:dyDescent="0.2">
      <c r="A95" s="244">
        <v>90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95" customHeight="1" x14ac:dyDescent="0.2">
      <c r="A96" s="244">
        <v>91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95" customHeight="1" x14ac:dyDescent="0.2">
      <c r="A97" s="244">
        <v>92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95" customHeight="1" x14ac:dyDescent="0.2">
      <c r="A98" s="244">
        <v>93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95" customHeight="1" x14ac:dyDescent="0.2">
      <c r="A99" s="244">
        <v>94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95" customHeight="1" x14ac:dyDescent="0.2">
      <c r="A100" s="244">
        <v>95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95" customHeight="1" x14ac:dyDescent="0.2">
      <c r="A101" s="244">
        <v>96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95" customHeight="1" x14ac:dyDescent="0.2">
      <c r="A102" s="244">
        <v>97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95" customHeight="1" x14ac:dyDescent="0.2">
      <c r="A103" s="244">
        <v>98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ref="L103:L155" si="3">IF(Q103="",999,Q103)</f>
        <v>999</v>
      </c>
      <c r="M103" s="277">
        <f t="shared" ref="M103:M155" si="4">IF(P103=999,999,1)</f>
        <v>999</v>
      </c>
      <c r="N103" s="271"/>
      <c r="O103" s="97"/>
      <c r="P103" s="114">
        <f t="shared" ref="P103:P155" si="5">IF(N103="DA",1,IF(N103="WC",2,IF(N103="SE",3,IF(N103="Q",4,IF(N103="LL",5,999)))))</f>
        <v>999</v>
      </c>
      <c r="Q103" s="97"/>
    </row>
    <row r="104" spans="1:17" s="11" customFormat="1" ht="18.95" customHeight="1" x14ac:dyDescent="0.2">
      <c r="A104" s="244">
        <v>99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si="3"/>
        <v>999</v>
      </c>
      <c r="M104" s="277">
        <f t="shared" si="4"/>
        <v>999</v>
      </c>
      <c r="N104" s="271"/>
      <c r="O104" s="97"/>
      <c r="P104" s="114">
        <f t="shared" si="5"/>
        <v>999</v>
      </c>
      <c r="Q104" s="97"/>
    </row>
    <row r="105" spans="1:17" s="11" customFormat="1" ht="18.95" customHeight="1" x14ac:dyDescent="0.2">
      <c r="A105" s="244">
        <v>100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95" customHeight="1" x14ac:dyDescent="0.2">
      <c r="A106" s="244">
        <v>101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95" customHeight="1" x14ac:dyDescent="0.2">
      <c r="A107" s="244">
        <v>102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95" customHeight="1" x14ac:dyDescent="0.2">
      <c r="A108" s="244">
        <v>103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95" customHeight="1" x14ac:dyDescent="0.2">
      <c r="A109" s="244">
        <v>104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95" customHeight="1" x14ac:dyDescent="0.2">
      <c r="A110" s="244">
        <v>105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95" customHeight="1" x14ac:dyDescent="0.2">
      <c r="A111" s="244">
        <v>106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95" customHeight="1" x14ac:dyDescent="0.2">
      <c r="A112" s="244">
        <v>107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95" customHeight="1" x14ac:dyDescent="0.2">
      <c r="A113" s="244">
        <v>108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95" customHeight="1" x14ac:dyDescent="0.2">
      <c r="A114" s="244">
        <v>109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95" customHeight="1" x14ac:dyDescent="0.2">
      <c r="A115" s="244">
        <v>110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95" customHeight="1" x14ac:dyDescent="0.2">
      <c r="A116" s="244">
        <v>111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95" customHeight="1" x14ac:dyDescent="0.2">
      <c r="A117" s="244">
        <v>112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95" customHeight="1" x14ac:dyDescent="0.2">
      <c r="A118" s="244">
        <v>113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95" customHeight="1" x14ac:dyDescent="0.2">
      <c r="A119" s="244">
        <v>114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95" customHeight="1" x14ac:dyDescent="0.2">
      <c r="A120" s="244">
        <v>115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95" customHeight="1" x14ac:dyDescent="0.2">
      <c r="A121" s="244">
        <v>116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95" customHeight="1" x14ac:dyDescent="0.2">
      <c r="A122" s="244">
        <v>117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95" customHeight="1" x14ac:dyDescent="0.2">
      <c r="A123" s="244">
        <v>118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95" customHeight="1" x14ac:dyDescent="0.2">
      <c r="A124" s="244">
        <v>119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95" customHeight="1" x14ac:dyDescent="0.2">
      <c r="A125" s="244">
        <v>120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95" customHeight="1" x14ac:dyDescent="0.2">
      <c r="A126" s="244">
        <v>121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95" customHeight="1" x14ac:dyDescent="0.2">
      <c r="A127" s="244">
        <v>122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95" customHeight="1" x14ac:dyDescent="0.2">
      <c r="A128" s="244">
        <v>123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95" customHeight="1" x14ac:dyDescent="0.2">
      <c r="A129" s="244">
        <v>124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95" customHeight="1" x14ac:dyDescent="0.2">
      <c r="A130" s="244">
        <v>125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95" customHeight="1" x14ac:dyDescent="0.2">
      <c r="A131" s="244">
        <v>126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95" customHeight="1" x14ac:dyDescent="0.2">
      <c r="A132" s="244">
        <v>127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95" customHeight="1" x14ac:dyDescent="0.2">
      <c r="A133" s="244">
        <v>128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278"/>
      <c r="P133" s="279">
        <f t="shared" si="5"/>
        <v>999</v>
      </c>
      <c r="Q133" s="278"/>
    </row>
    <row r="134" spans="1:17" x14ac:dyDescent="0.2">
      <c r="A134" s="244">
        <v>129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97"/>
      <c r="P134" s="114">
        <f t="shared" si="5"/>
        <v>999</v>
      </c>
      <c r="Q134" s="97"/>
    </row>
    <row r="135" spans="1:17" x14ac:dyDescent="0.2">
      <c r="A135" s="244">
        <v>130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">
      <c r="A136" s="244">
        <v>131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">
      <c r="A137" s="244">
        <v>132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">
      <c r="A138" s="244">
        <v>133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">
      <c r="A139" s="244">
        <v>134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">
      <c r="A140" s="244">
        <v>135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278"/>
      <c r="P140" s="279">
        <f t="shared" si="5"/>
        <v>999</v>
      </c>
      <c r="Q140" s="278"/>
    </row>
    <row r="141" spans="1:17" x14ac:dyDescent="0.2">
      <c r="A141" s="244">
        <v>136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97"/>
      <c r="P141" s="114">
        <f t="shared" si="5"/>
        <v>999</v>
      </c>
      <c r="Q141" s="97"/>
    </row>
    <row r="142" spans="1:17" x14ac:dyDescent="0.2">
      <c r="A142" s="244">
        <v>137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">
      <c r="A143" s="244">
        <v>138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">
      <c r="A144" s="244">
        <v>139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">
      <c r="A145" s="244">
        <v>140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">
      <c r="A146" s="244">
        <v>141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">
      <c r="A147" s="244">
        <v>142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278"/>
      <c r="P147" s="279">
        <f t="shared" si="5"/>
        <v>999</v>
      </c>
      <c r="Q147" s="278"/>
    </row>
    <row r="148" spans="1:17" x14ac:dyDescent="0.2">
      <c r="A148" s="244">
        <v>143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97"/>
      <c r="P148" s="114">
        <f t="shared" si="5"/>
        <v>999</v>
      </c>
      <c r="Q148" s="97"/>
    </row>
    <row r="149" spans="1:17" x14ac:dyDescent="0.2">
      <c r="A149" s="244">
        <v>144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">
      <c r="A150" s="244">
        <v>145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">
      <c r="A151" s="244">
        <v>146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">
      <c r="A152" s="244">
        <v>147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">
      <c r="A153" s="244">
        <v>148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">
      <c r="A154" s="244">
        <v>149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">
      <c r="A155" s="244">
        <v>150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</sheetData>
  <conditionalFormatting sqref="A7:D155">
    <cfRule type="expression" dxfId="9" priority="14" stopIfTrue="1">
      <formula>$Q7&gt;=1</formula>
    </cfRule>
  </conditionalFormatting>
  <conditionalFormatting sqref="E7:E155">
    <cfRule type="expression" dxfId="8" priority="16" stopIfTrue="1">
      <formula>AND(ROUNDDOWN(($A$4-E7)/365.25,0)&lt;=13,G7&lt;&gt;"OK")</formula>
    </cfRule>
    <cfRule type="expression" dxfId="7" priority="17" stopIfTrue="1">
      <formula>AND(ROUNDDOWN(($A$4-E7)/365.25,0)&lt;=14,G7&lt;&gt;"OK")</formula>
    </cfRule>
    <cfRule type="expression" dxfId="6" priority="18" stopIfTrue="1">
      <formula>AND(ROUNDDOWN(($A$4-E7)/365.25,0)&lt;=17,G7&lt;&gt;"OK")</formula>
    </cfRule>
  </conditionalFormatting>
  <conditionalFormatting sqref="E28:E36">
    <cfRule type="expression" dxfId="5" priority="2" stopIfTrue="1">
      <formula>AND(ROUNDDOWN(($A$4-E28)/365.25,0)&lt;=13,G28&lt;&gt;"OK")</formula>
    </cfRule>
    <cfRule type="expression" dxfId="4" priority="3" stopIfTrue="1">
      <formula>AND(ROUNDDOWN(($A$4-E28)/365.25,0)&lt;=14,G28&lt;&gt;"OK")</formula>
    </cfRule>
    <cfRule type="expression" dxfId="3" priority="4" stopIfTrue="1">
      <formula>AND(ROUNDDOWN(($A$4-E28)/365.25,0)&lt;=17,G28&lt;&gt;"OK")</formula>
    </cfRule>
  </conditionalFormatting>
  <conditionalFormatting sqref="J7:J155">
    <cfRule type="cellIs" dxfId="2" priority="15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5" max="16383" man="1"/>
    <brk id="45" max="16383" man="1"/>
    <brk id="65" max="16383" man="1"/>
    <brk id="85" max="16383" man="1"/>
    <brk id="105" max="16383" man="1"/>
    <brk id="125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4753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2.75" x14ac:dyDescent="0.2"/>
  <cols>
    <col min="1" max="1" width="27.85546875" customWidth="1"/>
    <col min="2" max="2" width="22.42578125" customWidth="1"/>
    <col min="3" max="12" width="4.28515625" hidden="1" customWidth="1"/>
    <col min="13" max="13" width="7.7109375" hidden="1" customWidth="1"/>
    <col min="14" max="14" width="7.7109375" style="40" customWidth="1"/>
    <col min="15" max="15" width="8.5703125" customWidth="1"/>
    <col min="16" max="16" width="11.5703125" hidden="1" customWidth="1"/>
  </cols>
  <sheetData>
    <row r="1" spans="1:14" ht="26.25" x14ac:dyDescent="0.25">
      <c r="A1" s="41" t="str">
        <f>Altalanos!$A$6</f>
        <v>Budapest Csapatbajnokság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25">
      <c r="A3" s="46"/>
      <c r="B3" s="47" t="s">
        <v>24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75" x14ac:dyDescent="0.2">
      <c r="A4" s="50" t="s">
        <v>25</v>
      </c>
      <c r="B4" s="48" t="s">
        <v>22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">
      <c r="A5" s="53" t="str">
        <f>Altalanos!$A$10</f>
        <v>2024.06.22-07.02.</v>
      </c>
      <c r="B5" s="54" t="str">
        <f>Altalanos!$C$10</f>
        <v>Budapest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25">
      <c r="A6" s="475" t="s">
        <v>26</v>
      </c>
      <c r="B6" s="475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">
      <c r="A9" s="64"/>
      <c r="B9" s="66"/>
      <c r="C9" s="67"/>
      <c r="D9" s="66"/>
      <c r="E9" s="66"/>
      <c r="F9" s="66"/>
      <c r="G9" s="66"/>
      <c r="H9" s="66"/>
      <c r="I9" s="66"/>
      <c r="J9" s="66"/>
      <c r="K9" s="66"/>
      <c r="L9" s="66"/>
      <c r="M9" s="66"/>
      <c r="N9" s="68"/>
    </row>
    <row r="10" spans="1:14" s="18" customFormat="1" ht="9.75" hidden="1" x14ac:dyDescent="0.2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">
      <c r="A11" s="69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75" hidden="1" x14ac:dyDescent="0.2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">
      <c r="A14" s="64"/>
      <c r="B14" s="66"/>
      <c r="C14" s="67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8"/>
    </row>
    <row r="15" spans="1:14" s="18" customFormat="1" ht="9.75" hidden="1" x14ac:dyDescent="0.2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">
      <c r="A16" s="69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75" hidden="1" x14ac:dyDescent="0.2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">
      <c r="A19" s="70"/>
      <c r="B19" s="7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5" thickBot="1" x14ac:dyDescent="0.25">
      <c r="A20" s="225" t="s">
        <v>27</v>
      </c>
      <c r="B20" s="226"/>
      <c r="C20" s="67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8"/>
    </row>
    <row r="21" spans="1:16" s="18" customFormat="1" ht="9.75" x14ac:dyDescent="0.2">
      <c r="A21" s="71" t="s">
        <v>28</v>
      </c>
      <c r="B21" s="72" t="s">
        <v>29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3" t="s">
        <v>60</v>
      </c>
    </row>
    <row r="22" spans="1:16" s="18" customFormat="1" ht="19.5" customHeight="1" x14ac:dyDescent="0.2">
      <c r="A22" s="74"/>
      <c r="B22" s="7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6" t="str">
        <f t="shared" ref="P22:P29" si="0">LEFT(B22,1)&amp;" "&amp;A22</f>
        <v xml:space="preserve"> </v>
      </c>
    </row>
    <row r="23" spans="1:16" s="18" customFormat="1" ht="19.5" customHeight="1" x14ac:dyDescent="0.2">
      <c r="A23" s="74"/>
      <c r="B23" s="7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6" t="str">
        <f t="shared" si="0"/>
        <v xml:space="preserve"> </v>
      </c>
    </row>
    <row r="24" spans="1:16" s="18" customFormat="1" ht="19.5" customHeight="1" x14ac:dyDescent="0.2">
      <c r="A24" s="74"/>
      <c r="B24" s="7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6" t="str">
        <f t="shared" si="0"/>
        <v xml:space="preserve"> </v>
      </c>
    </row>
    <row r="25" spans="1:16" s="2" customFormat="1" ht="19.5" customHeight="1" x14ac:dyDescent="0.2">
      <c r="A25" s="74"/>
      <c r="B25" s="7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6" t="str">
        <f t="shared" si="0"/>
        <v xml:space="preserve"> </v>
      </c>
    </row>
    <row r="26" spans="1:16" s="2" customFormat="1" ht="19.5" customHeight="1" x14ac:dyDescent="0.2">
      <c r="A26" s="74"/>
      <c r="B26" s="7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6" t="str">
        <f t="shared" si="0"/>
        <v xml:space="preserve"> </v>
      </c>
    </row>
    <row r="27" spans="1:16" s="2" customFormat="1" ht="19.5" customHeight="1" x14ac:dyDescent="0.2">
      <c r="A27" s="74"/>
      <c r="B27" s="7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6" t="str">
        <f t="shared" si="0"/>
        <v xml:space="preserve"> </v>
      </c>
    </row>
    <row r="28" spans="1:16" s="2" customFormat="1" ht="19.5" customHeight="1" x14ac:dyDescent="0.2">
      <c r="A28" s="74"/>
      <c r="B28" s="7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6" t="str">
        <f t="shared" si="0"/>
        <v xml:space="preserve"> </v>
      </c>
    </row>
    <row r="29" spans="1:16" s="2" customFormat="1" ht="19.5" customHeight="1" thickBot="1" x14ac:dyDescent="0.25">
      <c r="A29" s="77"/>
      <c r="B29" s="78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6" t="str">
        <f t="shared" si="0"/>
        <v xml:space="preserve"> </v>
      </c>
    </row>
    <row r="30" spans="1:16" ht="13.5" thickBo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9"/>
      <c r="P30" s="80" t="s">
        <v>61</v>
      </c>
    </row>
    <row r="31" spans="1:16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9"/>
    </row>
    <row r="32" spans="1:16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9"/>
    </row>
    <row r="33" spans="1:14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9"/>
    </row>
    <row r="34" spans="1:14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9"/>
    </row>
    <row r="35" spans="1:14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9"/>
    </row>
    <row r="36" spans="1:14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9"/>
    </row>
    <row r="37" spans="1:14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9"/>
    </row>
    <row r="38" spans="1:14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9"/>
    </row>
    <row r="39" spans="1:14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9"/>
    </row>
    <row r="40" spans="1:14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9"/>
    </row>
    <row r="41" spans="1:14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</row>
    <row r="42" spans="1:14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</row>
  </sheetData>
  <mergeCells count="1">
    <mergeCell ref="A6:B6"/>
  </mergeCells>
  <phoneticPr fontId="60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19050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41"/>
  <sheetViews>
    <sheetView topLeftCell="A3" workbookViewId="0">
      <selection activeCell="E9" sqref="E9:F9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10.5703125" customWidth="1"/>
    <col min="10" max="10" width="7.85546875" customWidth="1"/>
    <col min="11" max="12" width="8.5703125" customWidth="1"/>
    <col min="13" max="13" width="7.85546875" customWidth="1"/>
    <col min="15" max="15" width="5.140625" customWidth="1"/>
    <col min="16" max="16" width="11.5703125" customWidth="1"/>
    <col min="17" max="17" width="9.28515625" customWidth="1"/>
    <col min="25" max="37" width="0" hidden="1" customWidth="1"/>
  </cols>
  <sheetData>
    <row r="1" spans="1:37" ht="26.25" x14ac:dyDescent="0.2">
      <c r="A1" s="478" t="s">
        <v>140</v>
      </c>
      <c r="B1" s="478"/>
      <c r="C1" s="478"/>
      <c r="D1" s="478"/>
      <c r="E1" s="478"/>
      <c r="F1" s="478"/>
      <c r="G1" s="285"/>
      <c r="H1" s="288" t="s">
        <v>52</v>
      </c>
      <c r="I1" s="286"/>
      <c r="J1" s="287"/>
      <c r="L1" s="289"/>
      <c r="M1" s="290"/>
      <c r="N1" s="119"/>
      <c r="O1" s="119" t="s">
        <v>14</v>
      </c>
      <c r="P1" s="119"/>
      <c r="Q1" s="118"/>
      <c r="R1" s="119"/>
      <c r="AB1" s="315" t="e">
        <f>IF(Y5=1,CONCATENATE(VLOOKUP(Y3,AA16:AH27,2)),CONCATENATE(VLOOKUP(Y3,AA2:AK13,2)))</f>
        <v>#REF!</v>
      </c>
      <c r="AC1" s="315" t="e">
        <f>IF(Y5=1,CONCATENATE(VLOOKUP(Y3,AA16:AK27,3)),CONCATENATE(VLOOKUP(Y3,AA2:AK13,3)))</f>
        <v>#REF!</v>
      </c>
      <c r="AD1" s="315" t="e">
        <f>IF(Y5=1,CONCATENATE(VLOOKUP(Y3,AA16:AK27,4)),CONCATENATE(VLOOKUP(Y3,AA2:AK13,4)))</f>
        <v>#REF!</v>
      </c>
      <c r="AE1" s="315" t="e">
        <f>IF(Y5=1,CONCATENATE(VLOOKUP(Y3,AA16:AK27,5)),CONCATENATE(VLOOKUP(Y3,AA2:AK13,5)))</f>
        <v>#REF!</v>
      </c>
      <c r="AF1" s="315" t="e">
        <f>IF(Y5=1,CONCATENATE(VLOOKUP(Y3,AA16:AK27,6)),CONCATENATE(VLOOKUP(Y3,AA2:AK13,6)))</f>
        <v>#REF!</v>
      </c>
      <c r="AG1" s="315" t="e">
        <f>IF(Y5=1,CONCATENATE(VLOOKUP(Y3,AA16:AK27,7)),CONCATENATE(VLOOKUP(Y3,AA2:AK13,7)))</f>
        <v>#REF!</v>
      </c>
      <c r="AH1" s="315" t="e">
        <f>IF(Y5=1,CONCATENATE(VLOOKUP(Y3,AA16:AK27,8)),CONCATENATE(VLOOKUP(Y3,AA2:AK13,8)))</f>
        <v>#REF!</v>
      </c>
      <c r="AI1" s="315" t="e">
        <f>IF(Y5=1,CONCATENATE(VLOOKUP(Y3,AA16:AK27,9)),CONCATENATE(VLOOKUP(Y3,AA2:AK13,9)))</f>
        <v>#REF!</v>
      </c>
      <c r="AJ1" s="315" t="e">
        <f>IF(Y5=1,CONCATENATE(VLOOKUP(Y3,AA16:AK27,10)),CONCATENATE(VLOOKUP(Y3,AA2:AK13,10)))</f>
        <v>#REF!</v>
      </c>
      <c r="AK1" s="315" t="e">
        <f>IF(Y5=1,CONCATENATE(VLOOKUP(Y3,AA16:AK27,11)),CONCATENATE(VLOOKUP(Y3,AA2:AK13,11)))</f>
        <v>#REF!</v>
      </c>
    </row>
    <row r="2" spans="1:37" x14ac:dyDescent="0.2">
      <c r="A2" s="357" t="s">
        <v>51</v>
      </c>
      <c r="B2" s="291"/>
      <c r="C2" s="291"/>
      <c r="D2" s="291"/>
      <c r="E2" s="291" t="s">
        <v>88</v>
      </c>
      <c r="F2" s="291"/>
      <c r="G2" s="292"/>
      <c r="H2" s="293"/>
      <c r="I2" s="293"/>
      <c r="J2" s="294"/>
      <c r="K2" s="289"/>
      <c r="L2" s="289"/>
      <c r="M2" s="289"/>
      <c r="N2" s="121"/>
      <c r="O2" s="99"/>
      <c r="P2" s="121"/>
      <c r="Q2" s="99"/>
      <c r="R2" s="121"/>
      <c r="Y2" s="312"/>
      <c r="Z2" s="311"/>
      <c r="AA2" s="311" t="s">
        <v>64</v>
      </c>
      <c r="AB2" s="314">
        <v>150</v>
      </c>
      <c r="AC2" s="314">
        <v>120</v>
      </c>
      <c r="AD2" s="314">
        <v>100</v>
      </c>
      <c r="AE2" s="314">
        <v>80</v>
      </c>
      <c r="AF2" s="314">
        <v>70</v>
      </c>
      <c r="AG2" s="314">
        <v>60</v>
      </c>
      <c r="AH2" s="314">
        <v>55</v>
      </c>
      <c r="AI2" s="314">
        <v>50</v>
      </c>
      <c r="AJ2" s="314">
        <v>45</v>
      </c>
      <c r="AK2" s="314">
        <v>40</v>
      </c>
    </row>
    <row r="3" spans="1:37" x14ac:dyDescent="0.2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58"/>
      <c r="O3" s="359"/>
      <c r="P3" s="358"/>
      <c r="Q3" s="359"/>
      <c r="R3" s="360"/>
      <c r="Y3" s="311">
        <f>IF(H4="OB","A",IF(H4="IX","W",H4))</f>
        <v>0</v>
      </c>
      <c r="Z3" s="311"/>
      <c r="AA3" s="311" t="s">
        <v>66</v>
      </c>
      <c r="AB3" s="314">
        <v>120</v>
      </c>
      <c r="AC3" s="314">
        <v>90</v>
      </c>
      <c r="AD3" s="314">
        <v>65</v>
      </c>
      <c r="AE3" s="314">
        <v>55</v>
      </c>
      <c r="AF3" s="314">
        <v>50</v>
      </c>
      <c r="AG3" s="314">
        <v>45</v>
      </c>
      <c r="AH3" s="314">
        <v>40</v>
      </c>
      <c r="AI3" s="314">
        <v>35</v>
      </c>
      <c r="AJ3" s="314">
        <v>25</v>
      </c>
      <c r="AK3" s="314">
        <v>20</v>
      </c>
    </row>
    <row r="4" spans="1:37" ht="13.5" thickBot="1" x14ac:dyDescent="0.25">
      <c r="A4" s="477" t="s">
        <v>96</v>
      </c>
      <c r="B4" s="477"/>
      <c r="C4" s="477"/>
      <c r="D4" s="295"/>
      <c r="E4" s="296" t="s">
        <v>89</v>
      </c>
      <c r="F4" s="296"/>
      <c r="G4" s="296"/>
      <c r="H4" s="298"/>
      <c r="I4" s="296"/>
      <c r="J4" s="297"/>
      <c r="K4" s="298"/>
      <c r="L4" s="299" t="e">
        <f>[2]Altalanos!$E$10</f>
        <v>#REF!</v>
      </c>
      <c r="M4" s="298"/>
      <c r="N4" s="361"/>
      <c r="O4" s="362"/>
      <c r="P4" s="363" t="s">
        <v>113</v>
      </c>
      <c r="Q4" s="314" t="s">
        <v>114</v>
      </c>
      <c r="R4" s="314" t="s">
        <v>115</v>
      </c>
      <c r="S4" s="40"/>
      <c r="Y4" s="311"/>
      <c r="Z4" s="311"/>
      <c r="AA4" s="311" t="s">
        <v>67</v>
      </c>
      <c r="AB4" s="314">
        <v>90</v>
      </c>
      <c r="AC4" s="314">
        <v>60</v>
      </c>
      <c r="AD4" s="314">
        <v>45</v>
      </c>
      <c r="AE4" s="314">
        <v>34</v>
      </c>
      <c r="AF4" s="314">
        <v>27</v>
      </c>
      <c r="AG4" s="314">
        <v>22</v>
      </c>
      <c r="AH4" s="314">
        <v>18</v>
      </c>
      <c r="AI4" s="314">
        <v>15</v>
      </c>
      <c r="AJ4" s="314">
        <v>12</v>
      </c>
      <c r="AK4" s="314">
        <v>9</v>
      </c>
    </row>
    <row r="5" spans="1:37" x14ac:dyDescent="0.2">
      <c r="A5" s="33"/>
      <c r="B5" s="33" t="s">
        <v>116</v>
      </c>
      <c r="C5" s="364" t="s">
        <v>117</v>
      </c>
      <c r="D5" s="33" t="s">
        <v>44</v>
      </c>
      <c r="E5" s="33" t="s">
        <v>118</v>
      </c>
      <c r="F5" s="33"/>
      <c r="G5" s="33" t="s">
        <v>29</v>
      </c>
      <c r="H5" s="33"/>
      <c r="I5" s="33" t="s">
        <v>32</v>
      </c>
      <c r="J5" s="33"/>
      <c r="K5" s="365" t="s">
        <v>119</v>
      </c>
      <c r="L5" s="365" t="s">
        <v>120</v>
      </c>
      <c r="M5" s="365" t="s">
        <v>121</v>
      </c>
      <c r="P5" s="366" t="s">
        <v>122</v>
      </c>
      <c r="Q5" s="367" t="s">
        <v>123</v>
      </c>
      <c r="R5" s="367" t="s">
        <v>124</v>
      </c>
      <c r="S5" s="40"/>
      <c r="Y5" s="311" t="e">
        <f>IF(OR([2]Altalanos!$A$8="F1",[2]Altalanos!$A$8="F2",[2]Altalanos!$A$8="N1",[2]Altalanos!$A$8="N2"),1,2)</f>
        <v>#REF!</v>
      </c>
      <c r="Z5" s="311"/>
      <c r="AA5" s="311" t="s">
        <v>68</v>
      </c>
      <c r="AB5" s="314">
        <v>60</v>
      </c>
      <c r="AC5" s="314">
        <v>40</v>
      </c>
      <c r="AD5" s="314">
        <v>30</v>
      </c>
      <c r="AE5" s="314">
        <v>20</v>
      </c>
      <c r="AF5" s="314">
        <v>18</v>
      </c>
      <c r="AG5" s="314">
        <v>15</v>
      </c>
      <c r="AH5" s="314">
        <v>12</v>
      </c>
      <c r="AI5" s="314">
        <v>10</v>
      </c>
      <c r="AJ5" s="314">
        <v>8</v>
      </c>
      <c r="AK5" s="314">
        <v>6</v>
      </c>
    </row>
    <row r="6" spans="1:37" x14ac:dyDescent="0.2">
      <c r="A6" s="300"/>
      <c r="B6" s="300"/>
      <c r="C6" s="368"/>
      <c r="D6" s="300"/>
      <c r="E6" s="300"/>
      <c r="F6" s="300"/>
      <c r="G6" s="300"/>
      <c r="H6" s="300"/>
      <c r="I6" s="300"/>
      <c r="J6" s="300"/>
      <c r="K6" s="300"/>
      <c r="L6" s="300"/>
      <c r="M6" s="300"/>
      <c r="P6" s="369" t="s">
        <v>125</v>
      </c>
      <c r="Q6" s="370" t="s">
        <v>126</v>
      </c>
      <c r="R6" s="370" t="s">
        <v>127</v>
      </c>
      <c r="S6" s="40"/>
      <c r="Y6" s="311"/>
      <c r="Z6" s="311"/>
      <c r="AA6" s="311" t="s">
        <v>69</v>
      </c>
      <c r="AB6" s="314">
        <v>40</v>
      </c>
      <c r="AC6" s="314">
        <v>25</v>
      </c>
      <c r="AD6" s="314">
        <v>18</v>
      </c>
      <c r="AE6" s="314">
        <v>13</v>
      </c>
      <c r="AF6" s="314">
        <v>10</v>
      </c>
      <c r="AG6" s="314">
        <v>8</v>
      </c>
      <c r="AH6" s="314">
        <v>6</v>
      </c>
      <c r="AI6" s="314">
        <v>5</v>
      </c>
      <c r="AJ6" s="314">
        <v>4</v>
      </c>
      <c r="AK6" s="314">
        <v>3</v>
      </c>
    </row>
    <row r="7" spans="1:37" x14ac:dyDescent="0.2">
      <c r="A7" s="371" t="s">
        <v>64</v>
      </c>
      <c r="B7" s="372"/>
      <c r="C7" s="373" t="str">
        <f>IF($B7="","",VLOOKUP($B7,'[2]L16 elő'!$A$7:$O$22,5))</f>
        <v/>
      </c>
      <c r="D7" s="373" t="str">
        <f>IF($B7="","",VLOOKUP($B7,'[2]L16 elő'!$A$7:$O$22,15))</f>
        <v/>
      </c>
      <c r="E7" s="479" t="s">
        <v>103</v>
      </c>
      <c r="F7" s="479"/>
      <c r="G7" s="479" t="str">
        <f>IF($B7="","",VLOOKUP($B7,'[2]L16 elő'!$A$7:$O$22,3))</f>
        <v/>
      </c>
      <c r="H7" s="479"/>
      <c r="I7" s="374" t="str">
        <f>IF($B7="","",VLOOKUP($B7,'[2]L16 elő'!$A$7:$O$22,4))</f>
        <v/>
      </c>
      <c r="J7" s="300"/>
      <c r="K7" s="375" t="s">
        <v>157</v>
      </c>
      <c r="L7" s="376"/>
      <c r="M7" s="377"/>
      <c r="P7" s="363" t="s">
        <v>128</v>
      </c>
      <c r="Q7" s="314" t="s">
        <v>129</v>
      </c>
      <c r="R7" s="314" t="s">
        <v>130</v>
      </c>
      <c r="Y7" s="311"/>
      <c r="Z7" s="311"/>
      <c r="AA7" s="311" t="s">
        <v>70</v>
      </c>
      <c r="AB7" s="314">
        <v>25</v>
      </c>
      <c r="AC7" s="314">
        <v>15</v>
      </c>
      <c r="AD7" s="314">
        <v>13</v>
      </c>
      <c r="AE7" s="314">
        <v>8</v>
      </c>
      <c r="AF7" s="314">
        <v>6</v>
      </c>
      <c r="AG7" s="314">
        <v>4</v>
      </c>
      <c r="AH7" s="314">
        <v>3</v>
      </c>
      <c r="AI7" s="314">
        <v>2</v>
      </c>
      <c r="AJ7" s="314">
        <v>1</v>
      </c>
      <c r="AK7" s="314">
        <v>0</v>
      </c>
    </row>
    <row r="8" spans="1:37" x14ac:dyDescent="0.2">
      <c r="A8" s="371"/>
      <c r="B8" s="378"/>
      <c r="C8" s="379"/>
      <c r="D8" s="379"/>
      <c r="E8" s="379"/>
      <c r="F8" s="379"/>
      <c r="G8" s="379"/>
      <c r="H8" s="379"/>
      <c r="I8" s="379"/>
      <c r="J8" s="300"/>
      <c r="K8" s="371"/>
      <c r="L8" s="371"/>
      <c r="M8" s="380"/>
      <c r="P8" s="366" t="s">
        <v>131</v>
      </c>
      <c r="Q8" s="367" t="s">
        <v>132</v>
      </c>
      <c r="R8" s="367" t="s">
        <v>133</v>
      </c>
      <c r="Y8" s="311"/>
      <c r="Z8" s="311"/>
      <c r="AA8" s="311" t="s">
        <v>71</v>
      </c>
      <c r="AB8" s="314">
        <v>15</v>
      </c>
      <c r="AC8" s="314">
        <v>10</v>
      </c>
      <c r="AD8" s="314">
        <v>7</v>
      </c>
      <c r="AE8" s="314">
        <v>5</v>
      </c>
      <c r="AF8" s="314">
        <v>4</v>
      </c>
      <c r="AG8" s="314">
        <v>3</v>
      </c>
      <c r="AH8" s="314">
        <v>2</v>
      </c>
      <c r="AI8" s="314">
        <v>1</v>
      </c>
      <c r="AJ8" s="314">
        <v>0</v>
      </c>
      <c r="AK8" s="314">
        <v>0</v>
      </c>
    </row>
    <row r="9" spans="1:37" x14ac:dyDescent="0.2">
      <c r="A9" s="371" t="s">
        <v>65</v>
      </c>
      <c r="B9" s="372"/>
      <c r="C9" s="373" t="str">
        <f>IF($B9="","",VLOOKUP($B9,'[2]L16 elő'!$A$7:$O$22,5))</f>
        <v/>
      </c>
      <c r="D9" s="373" t="str">
        <f>IF($B9="","",VLOOKUP($B9,'[2]L16 elő'!$A$7:$O$22,15))</f>
        <v/>
      </c>
      <c r="E9" s="479" t="s">
        <v>137</v>
      </c>
      <c r="F9" s="479"/>
      <c r="G9" s="479" t="str">
        <f>IF($B9="","",VLOOKUP($B9,'[2]L16 elő'!$A$7:$O$22,3))</f>
        <v/>
      </c>
      <c r="H9" s="479"/>
      <c r="I9" s="374" t="str">
        <f>IF($B9="","",VLOOKUP($B9,'[2]L16 elő'!$A$7:$O$22,4))</f>
        <v/>
      </c>
      <c r="J9" s="300"/>
      <c r="K9" s="375" t="s">
        <v>158</v>
      </c>
      <c r="L9" s="376"/>
      <c r="M9" s="377"/>
      <c r="Y9" s="311"/>
      <c r="Z9" s="311"/>
      <c r="AA9" s="311" t="s">
        <v>72</v>
      </c>
      <c r="AB9" s="314">
        <v>10</v>
      </c>
      <c r="AC9" s="314">
        <v>6</v>
      </c>
      <c r="AD9" s="314">
        <v>4</v>
      </c>
      <c r="AE9" s="314">
        <v>2</v>
      </c>
      <c r="AF9" s="314">
        <v>1</v>
      </c>
      <c r="AG9" s="314">
        <v>0</v>
      </c>
      <c r="AH9" s="314">
        <v>0</v>
      </c>
      <c r="AI9" s="314">
        <v>0</v>
      </c>
      <c r="AJ9" s="314">
        <v>0</v>
      </c>
      <c r="AK9" s="314">
        <v>0</v>
      </c>
    </row>
    <row r="10" spans="1:37" x14ac:dyDescent="0.2">
      <c r="A10" s="371"/>
      <c r="B10" s="378"/>
      <c r="C10" s="379"/>
      <c r="D10" s="379"/>
      <c r="E10" s="379"/>
      <c r="F10" s="379"/>
      <c r="G10" s="379"/>
      <c r="H10" s="379"/>
      <c r="I10" s="379"/>
      <c r="J10" s="300"/>
      <c r="K10" s="371"/>
      <c r="L10" s="371"/>
      <c r="M10" s="380"/>
      <c r="Y10" s="311"/>
      <c r="Z10" s="311"/>
      <c r="AA10" s="311" t="s">
        <v>73</v>
      </c>
      <c r="AB10" s="314">
        <v>6</v>
      </c>
      <c r="AC10" s="314">
        <v>3</v>
      </c>
      <c r="AD10" s="314">
        <v>2</v>
      </c>
      <c r="AE10" s="314">
        <v>1</v>
      </c>
      <c r="AF10" s="314">
        <v>0</v>
      </c>
      <c r="AG10" s="314">
        <v>0</v>
      </c>
      <c r="AH10" s="314">
        <v>0</v>
      </c>
      <c r="AI10" s="314">
        <v>0</v>
      </c>
      <c r="AJ10" s="314">
        <v>0</v>
      </c>
      <c r="AK10" s="314">
        <v>0</v>
      </c>
    </row>
    <row r="11" spans="1:37" x14ac:dyDescent="0.2">
      <c r="A11" s="371" t="s">
        <v>134</v>
      </c>
      <c r="B11" s="372"/>
      <c r="C11" s="373" t="str">
        <f>IF($B11="","",VLOOKUP($B11,'[2]L16 elő'!$A$7:$O$22,5))</f>
        <v/>
      </c>
      <c r="D11" s="373" t="str">
        <f>IF($B11="","",VLOOKUP($B11,'[2]L16 elő'!$A$7:$O$22,15))</f>
        <v/>
      </c>
      <c r="E11" s="479" t="s">
        <v>108</v>
      </c>
      <c r="F11" s="479"/>
      <c r="G11" s="479" t="str">
        <f>IF($B11="","",VLOOKUP($B11,'[2]L16 elő'!$A$7:$O$22,3))</f>
        <v/>
      </c>
      <c r="H11" s="479"/>
      <c r="I11" s="374" t="str">
        <f>IF($B11="","",VLOOKUP($B11,'[2]L16 elő'!$A$7:$O$22,4))</f>
        <v/>
      </c>
      <c r="J11" s="300"/>
      <c r="K11" s="375" t="s">
        <v>159</v>
      </c>
      <c r="L11" s="376"/>
      <c r="M11" s="377"/>
      <c r="Y11" s="311"/>
      <c r="Z11" s="311"/>
      <c r="AA11" s="311" t="s">
        <v>78</v>
      </c>
      <c r="AB11" s="314">
        <v>3</v>
      </c>
      <c r="AC11" s="314">
        <v>2</v>
      </c>
      <c r="AD11" s="314">
        <v>1</v>
      </c>
      <c r="AE11" s="314">
        <v>0</v>
      </c>
      <c r="AF11" s="314">
        <v>0</v>
      </c>
      <c r="AG11" s="314">
        <v>0</v>
      </c>
      <c r="AH11" s="314">
        <v>0</v>
      </c>
      <c r="AI11" s="314">
        <v>0</v>
      </c>
      <c r="AJ11" s="314">
        <v>0</v>
      </c>
      <c r="AK11" s="314">
        <v>0</v>
      </c>
    </row>
    <row r="12" spans="1:37" x14ac:dyDescent="0.2">
      <c r="A12" s="371"/>
      <c r="B12" s="378"/>
      <c r="C12" s="379"/>
      <c r="D12" s="379"/>
      <c r="E12" s="379"/>
      <c r="F12" s="379"/>
      <c r="G12" s="379"/>
      <c r="H12" s="379"/>
      <c r="I12" s="379"/>
      <c r="J12" s="300"/>
      <c r="K12" s="368"/>
      <c r="L12" s="368"/>
      <c r="M12" s="380"/>
      <c r="Y12" s="311"/>
      <c r="Z12" s="311"/>
      <c r="AA12" s="311" t="s">
        <v>74</v>
      </c>
      <c r="AB12" s="381">
        <v>0</v>
      </c>
      <c r="AC12" s="381">
        <v>0</v>
      </c>
      <c r="AD12" s="381">
        <v>0</v>
      </c>
      <c r="AE12" s="381">
        <v>0</v>
      </c>
      <c r="AF12" s="381">
        <v>0</v>
      </c>
      <c r="AG12" s="381">
        <v>0</v>
      </c>
      <c r="AH12" s="381">
        <v>0</v>
      </c>
      <c r="AI12" s="381">
        <v>0</v>
      </c>
      <c r="AJ12" s="381">
        <v>0</v>
      </c>
      <c r="AK12" s="381">
        <v>0</v>
      </c>
    </row>
    <row r="13" spans="1:37" x14ac:dyDescent="0.2">
      <c r="A13" s="371" t="s">
        <v>135</v>
      </c>
      <c r="B13" s="372"/>
      <c r="C13" s="373" t="str">
        <f>IF($B13="","",VLOOKUP($B13,'[2]L16 elő'!$A$7:$O$22,5))</f>
        <v/>
      </c>
      <c r="D13" s="373" t="str">
        <f>IF($B13="","",VLOOKUP($B13,'[2]L16 elő'!$A$7:$O$22,15))</f>
        <v/>
      </c>
      <c r="E13" s="479" t="s">
        <v>138</v>
      </c>
      <c r="F13" s="479"/>
      <c r="G13" s="479" t="str">
        <f>IF($B13="","",VLOOKUP($B13,'[2]L16 elő'!$A$7:$O$22,3))</f>
        <v/>
      </c>
      <c r="H13" s="479"/>
      <c r="I13" s="374" t="str">
        <f>IF($B13="","",VLOOKUP($B13,'[2]L16 elő'!$A$7:$O$22,4))</f>
        <v/>
      </c>
      <c r="J13" s="300"/>
      <c r="K13" s="375" t="s">
        <v>160</v>
      </c>
      <c r="L13" s="376"/>
      <c r="M13" s="377"/>
      <c r="Y13" s="311"/>
      <c r="Z13" s="311"/>
      <c r="AA13" s="311" t="s">
        <v>75</v>
      </c>
      <c r="AB13" s="381">
        <v>0</v>
      </c>
      <c r="AC13" s="381">
        <v>0</v>
      </c>
      <c r="AD13" s="381">
        <v>0</v>
      </c>
      <c r="AE13" s="381">
        <v>0</v>
      </c>
      <c r="AF13" s="381">
        <v>0</v>
      </c>
      <c r="AG13" s="381">
        <v>0</v>
      </c>
      <c r="AH13" s="381">
        <v>0</v>
      </c>
      <c r="AI13" s="381">
        <v>0</v>
      </c>
      <c r="AJ13" s="381">
        <v>0</v>
      </c>
      <c r="AK13" s="381">
        <v>0</v>
      </c>
    </row>
    <row r="14" spans="1:37" x14ac:dyDescent="0.2">
      <c r="A14" s="371"/>
      <c r="B14" s="378"/>
      <c r="C14" s="379"/>
      <c r="D14" s="379"/>
      <c r="E14" s="379"/>
      <c r="F14" s="379"/>
      <c r="G14" s="379"/>
      <c r="H14" s="379"/>
      <c r="I14" s="379"/>
      <c r="J14" s="300"/>
      <c r="K14" s="371"/>
      <c r="L14" s="371"/>
      <c r="M14" s="380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</row>
    <row r="15" spans="1:37" x14ac:dyDescent="0.2">
      <c r="A15" s="371" t="s">
        <v>136</v>
      </c>
      <c r="B15" s="372"/>
      <c r="C15" s="373" t="str">
        <f>IF($B15="","",VLOOKUP($B15,'[2]L16 elő'!$A$7:$O$22,5))</f>
        <v/>
      </c>
      <c r="D15" s="373" t="str">
        <f>IF($B15="","",VLOOKUP($B15,'[2]L16 elő'!$A$7:$O$22,15))</f>
        <v/>
      </c>
      <c r="E15" s="479" t="s">
        <v>104</v>
      </c>
      <c r="F15" s="479"/>
      <c r="G15" s="479" t="str">
        <f>IF($B15="","",VLOOKUP($B15,'[2]L16 elő'!$A$7:$O$22,3))</f>
        <v/>
      </c>
      <c r="H15" s="479"/>
      <c r="I15" s="374" t="str">
        <f>IF($B15="","",VLOOKUP($B15,'[2]L16 elő'!$A$7:$O$22,4))</f>
        <v/>
      </c>
      <c r="J15" s="300"/>
      <c r="K15" s="375" t="s">
        <v>161</v>
      </c>
      <c r="L15" s="376"/>
      <c r="M15" s="377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</row>
    <row r="16" spans="1:37" x14ac:dyDescent="0.2">
      <c r="A16" s="300"/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Y16" s="311"/>
      <c r="Z16" s="311"/>
      <c r="AA16" s="311" t="s">
        <v>64</v>
      </c>
      <c r="AB16" s="311">
        <v>300</v>
      </c>
      <c r="AC16" s="311">
        <v>250</v>
      </c>
      <c r="AD16" s="311">
        <v>220</v>
      </c>
      <c r="AE16" s="311">
        <v>180</v>
      </c>
      <c r="AF16" s="311">
        <v>160</v>
      </c>
      <c r="AG16" s="311">
        <v>150</v>
      </c>
      <c r="AH16" s="311">
        <v>140</v>
      </c>
      <c r="AI16" s="311">
        <v>130</v>
      </c>
      <c r="AJ16" s="311">
        <v>120</v>
      </c>
      <c r="AK16" s="311">
        <v>110</v>
      </c>
    </row>
    <row r="17" spans="1:37" x14ac:dyDescent="0.2">
      <c r="A17" s="300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Q17" s="407"/>
      <c r="Y17" s="311"/>
      <c r="Z17" s="311"/>
      <c r="AA17" s="311" t="s">
        <v>66</v>
      </c>
      <c r="AB17" s="311">
        <v>250</v>
      </c>
      <c r="AC17" s="311">
        <v>200</v>
      </c>
      <c r="AD17" s="311">
        <v>160</v>
      </c>
      <c r="AE17" s="311">
        <v>140</v>
      </c>
      <c r="AF17" s="311">
        <v>120</v>
      </c>
      <c r="AG17" s="311">
        <v>110</v>
      </c>
      <c r="AH17" s="311">
        <v>100</v>
      </c>
      <c r="AI17" s="311">
        <v>90</v>
      </c>
      <c r="AJ17" s="311">
        <v>80</v>
      </c>
      <c r="AK17" s="311">
        <v>70</v>
      </c>
    </row>
    <row r="18" spans="1:37" ht="18.75" customHeight="1" x14ac:dyDescent="0.2">
      <c r="A18" s="300"/>
      <c r="B18" s="486"/>
      <c r="C18" s="486"/>
      <c r="D18" s="480" t="str">
        <f>E7</f>
        <v>PG TENISZ</v>
      </c>
      <c r="E18" s="480"/>
      <c r="F18" s="480" t="str">
        <f>E9</f>
        <v>BP.HONVÉD</v>
      </c>
      <c r="G18" s="480"/>
      <c r="H18" s="480" t="str">
        <f>E11</f>
        <v>MTK</v>
      </c>
      <c r="I18" s="480"/>
      <c r="J18" s="480" t="str">
        <f>E13</f>
        <v>NEXT-TA</v>
      </c>
      <c r="K18" s="480"/>
      <c r="L18" s="480" t="str">
        <f>E15</f>
        <v>VASAS SC</v>
      </c>
      <c r="M18" s="480"/>
      <c r="Y18" s="311"/>
      <c r="Z18" s="311"/>
      <c r="AA18" s="311" t="s">
        <v>67</v>
      </c>
      <c r="AB18" s="311">
        <v>200</v>
      </c>
      <c r="AC18" s="311">
        <v>150</v>
      </c>
      <c r="AD18" s="311">
        <v>130</v>
      </c>
      <c r="AE18" s="311">
        <v>110</v>
      </c>
      <c r="AF18" s="311">
        <v>95</v>
      </c>
      <c r="AG18" s="311">
        <v>80</v>
      </c>
      <c r="AH18" s="311">
        <v>70</v>
      </c>
      <c r="AI18" s="311">
        <v>60</v>
      </c>
      <c r="AJ18" s="311">
        <v>55</v>
      </c>
      <c r="AK18" s="311">
        <v>50</v>
      </c>
    </row>
    <row r="19" spans="1:37" ht="18.75" customHeight="1" x14ac:dyDescent="0.2">
      <c r="A19" s="382" t="s">
        <v>64</v>
      </c>
      <c r="B19" s="481" t="str">
        <f>E7</f>
        <v>PG TENISZ</v>
      </c>
      <c r="C19" s="481"/>
      <c r="D19" s="482"/>
      <c r="E19" s="482"/>
      <c r="F19" s="484" t="s">
        <v>152</v>
      </c>
      <c r="G19" s="484"/>
      <c r="H19" s="488" t="s">
        <v>154</v>
      </c>
      <c r="I19" s="488"/>
      <c r="J19" s="487" t="s">
        <v>149</v>
      </c>
      <c r="K19" s="487"/>
      <c r="L19" s="480" t="s">
        <v>152</v>
      </c>
      <c r="M19" s="480"/>
      <c r="Y19" s="311"/>
      <c r="Z19" s="311"/>
      <c r="AA19" s="311" t="s">
        <v>68</v>
      </c>
      <c r="AB19" s="311">
        <v>150</v>
      </c>
      <c r="AC19" s="311">
        <v>120</v>
      </c>
      <c r="AD19" s="311">
        <v>100</v>
      </c>
      <c r="AE19" s="311">
        <v>80</v>
      </c>
      <c r="AF19" s="311">
        <v>70</v>
      </c>
      <c r="AG19" s="311">
        <v>60</v>
      </c>
      <c r="AH19" s="311">
        <v>55</v>
      </c>
      <c r="AI19" s="311">
        <v>50</v>
      </c>
      <c r="AJ19" s="311">
        <v>45</v>
      </c>
      <c r="AK19" s="311">
        <v>40</v>
      </c>
    </row>
    <row r="20" spans="1:37" ht="18.75" customHeight="1" x14ac:dyDescent="0.2">
      <c r="A20" s="382" t="s">
        <v>65</v>
      </c>
      <c r="B20" s="481" t="str">
        <f>E9</f>
        <v>BP.HONVÉD</v>
      </c>
      <c r="C20" s="481"/>
      <c r="D20" s="488" t="s">
        <v>149</v>
      </c>
      <c r="E20" s="488"/>
      <c r="F20" s="482"/>
      <c r="G20" s="482"/>
      <c r="H20" s="488" t="s">
        <v>154</v>
      </c>
      <c r="I20" s="488"/>
      <c r="J20" s="488" t="s">
        <v>149</v>
      </c>
      <c r="K20" s="488"/>
      <c r="L20" s="487" t="s">
        <v>146</v>
      </c>
      <c r="M20" s="487"/>
      <c r="Y20" s="311"/>
      <c r="Z20" s="311"/>
      <c r="AA20" s="311" t="s">
        <v>69</v>
      </c>
      <c r="AB20" s="311">
        <v>120</v>
      </c>
      <c r="AC20" s="311">
        <v>90</v>
      </c>
      <c r="AD20" s="311">
        <v>65</v>
      </c>
      <c r="AE20" s="311">
        <v>55</v>
      </c>
      <c r="AF20" s="311">
        <v>50</v>
      </c>
      <c r="AG20" s="311">
        <v>45</v>
      </c>
      <c r="AH20" s="311">
        <v>40</v>
      </c>
      <c r="AI20" s="311">
        <v>35</v>
      </c>
      <c r="AJ20" s="311">
        <v>25</v>
      </c>
      <c r="AK20" s="311">
        <v>20</v>
      </c>
    </row>
    <row r="21" spans="1:37" ht="18.75" customHeight="1" x14ac:dyDescent="0.2">
      <c r="A21" s="382" t="s">
        <v>134</v>
      </c>
      <c r="B21" s="481" t="str">
        <f>E11</f>
        <v>MTK</v>
      </c>
      <c r="C21" s="481"/>
      <c r="D21" s="484" t="s">
        <v>155</v>
      </c>
      <c r="E21" s="484"/>
      <c r="F21" s="484" t="s">
        <v>155</v>
      </c>
      <c r="G21" s="484"/>
      <c r="H21" s="482"/>
      <c r="I21" s="482"/>
      <c r="J21" s="484" t="s">
        <v>147</v>
      </c>
      <c r="K21" s="484"/>
      <c r="L21" s="484" t="s">
        <v>152</v>
      </c>
      <c r="M21" s="484"/>
      <c r="Y21" s="311"/>
      <c r="Z21" s="311"/>
      <c r="AA21" s="311" t="s">
        <v>70</v>
      </c>
      <c r="AB21" s="311">
        <v>90</v>
      </c>
      <c r="AC21" s="311">
        <v>60</v>
      </c>
      <c r="AD21" s="311">
        <v>45</v>
      </c>
      <c r="AE21" s="311">
        <v>34</v>
      </c>
      <c r="AF21" s="311">
        <v>27</v>
      </c>
      <c r="AG21" s="311">
        <v>22</v>
      </c>
      <c r="AH21" s="311">
        <v>18</v>
      </c>
      <c r="AI21" s="311">
        <v>15</v>
      </c>
      <c r="AJ21" s="311">
        <v>12</v>
      </c>
      <c r="AK21" s="311">
        <v>9</v>
      </c>
    </row>
    <row r="22" spans="1:37" ht="18.75" customHeight="1" x14ac:dyDescent="0.2">
      <c r="A22" s="382" t="s">
        <v>135</v>
      </c>
      <c r="B22" s="481" t="str">
        <f>E13</f>
        <v>NEXT-TA</v>
      </c>
      <c r="C22" s="481"/>
      <c r="D22" s="484" t="s">
        <v>156</v>
      </c>
      <c r="E22" s="484"/>
      <c r="F22" s="484" t="s">
        <v>152</v>
      </c>
      <c r="G22" s="484"/>
      <c r="H22" s="487" t="s">
        <v>146</v>
      </c>
      <c r="I22" s="487"/>
      <c r="J22" s="482"/>
      <c r="K22" s="482"/>
      <c r="L22" s="484" t="s">
        <v>152</v>
      </c>
      <c r="M22" s="484"/>
      <c r="Y22" s="311"/>
      <c r="Z22" s="311"/>
      <c r="AA22" s="311" t="s">
        <v>71</v>
      </c>
      <c r="AB22" s="311">
        <v>60</v>
      </c>
      <c r="AC22" s="311">
        <v>40</v>
      </c>
      <c r="AD22" s="311">
        <v>30</v>
      </c>
      <c r="AE22" s="311">
        <v>20</v>
      </c>
      <c r="AF22" s="311">
        <v>18</v>
      </c>
      <c r="AG22" s="311">
        <v>15</v>
      </c>
      <c r="AH22" s="311">
        <v>12</v>
      </c>
      <c r="AI22" s="311">
        <v>10</v>
      </c>
      <c r="AJ22" s="311">
        <v>8</v>
      </c>
      <c r="AK22" s="311">
        <v>6</v>
      </c>
    </row>
    <row r="23" spans="1:37" ht="18.75" customHeight="1" x14ac:dyDescent="0.2">
      <c r="A23" s="382" t="s">
        <v>136</v>
      </c>
      <c r="B23" s="481" t="str">
        <f>E15</f>
        <v>VASAS SC</v>
      </c>
      <c r="C23" s="481"/>
      <c r="D23" s="488" t="s">
        <v>149</v>
      </c>
      <c r="E23" s="488"/>
      <c r="F23" s="483" t="s">
        <v>147</v>
      </c>
      <c r="G23" s="484"/>
      <c r="H23" s="487" t="s">
        <v>149</v>
      </c>
      <c r="I23" s="487"/>
      <c r="J23" s="487" t="s">
        <v>149</v>
      </c>
      <c r="K23" s="487"/>
      <c r="L23" s="482"/>
      <c r="M23" s="482"/>
      <c r="Y23" s="311"/>
      <c r="Z23" s="311"/>
      <c r="AA23" s="311" t="s">
        <v>72</v>
      </c>
      <c r="AB23" s="311">
        <v>40</v>
      </c>
      <c r="AC23" s="311">
        <v>25</v>
      </c>
      <c r="AD23" s="311">
        <v>18</v>
      </c>
      <c r="AE23" s="311">
        <v>13</v>
      </c>
      <c r="AF23" s="311">
        <v>8</v>
      </c>
      <c r="AG23" s="311">
        <v>7</v>
      </c>
      <c r="AH23" s="311">
        <v>6</v>
      </c>
      <c r="AI23" s="311">
        <v>5</v>
      </c>
      <c r="AJ23" s="311">
        <v>4</v>
      </c>
      <c r="AK23" s="311">
        <v>3</v>
      </c>
    </row>
    <row r="24" spans="1:37" x14ac:dyDescent="0.2">
      <c r="A24" s="300"/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Y24" s="311"/>
      <c r="Z24" s="311"/>
      <c r="AA24" s="311" t="s">
        <v>73</v>
      </c>
      <c r="AB24" s="311">
        <v>25</v>
      </c>
      <c r="AC24" s="311">
        <v>15</v>
      </c>
      <c r="AD24" s="311">
        <v>13</v>
      </c>
      <c r="AE24" s="311">
        <v>7</v>
      </c>
      <c r="AF24" s="311">
        <v>6</v>
      </c>
      <c r="AG24" s="311">
        <v>5</v>
      </c>
      <c r="AH24" s="311">
        <v>4</v>
      </c>
      <c r="AI24" s="311">
        <v>3</v>
      </c>
      <c r="AJ24" s="311">
        <v>2</v>
      </c>
      <c r="AK24" s="311">
        <v>1</v>
      </c>
    </row>
    <row r="25" spans="1:37" x14ac:dyDescent="0.2">
      <c r="A25" s="300"/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Y25" s="311"/>
      <c r="Z25" s="311"/>
      <c r="AA25" s="311" t="s">
        <v>78</v>
      </c>
      <c r="AB25" s="311">
        <v>15</v>
      </c>
      <c r="AC25" s="311">
        <v>10</v>
      </c>
      <c r="AD25" s="311">
        <v>8</v>
      </c>
      <c r="AE25" s="311">
        <v>4</v>
      </c>
      <c r="AF25" s="311">
        <v>3</v>
      </c>
      <c r="AG25" s="311">
        <v>2</v>
      </c>
      <c r="AH25" s="311">
        <v>1</v>
      </c>
      <c r="AI25" s="311">
        <v>0</v>
      </c>
      <c r="AJ25" s="311">
        <v>0</v>
      </c>
      <c r="AK25" s="311">
        <v>0</v>
      </c>
    </row>
    <row r="26" spans="1:37" x14ac:dyDescent="0.2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Y26" s="311"/>
      <c r="Z26" s="311"/>
      <c r="AA26" s="311" t="s">
        <v>74</v>
      </c>
      <c r="AB26" s="311">
        <v>10</v>
      </c>
      <c r="AC26" s="311">
        <v>6</v>
      </c>
      <c r="AD26" s="311">
        <v>4</v>
      </c>
      <c r="AE26" s="311">
        <v>2</v>
      </c>
      <c r="AF26" s="311">
        <v>1</v>
      </c>
      <c r="AG26" s="311">
        <v>0</v>
      </c>
      <c r="AH26" s="311">
        <v>0</v>
      </c>
      <c r="AI26" s="311">
        <v>0</v>
      </c>
      <c r="AJ26" s="311">
        <v>0</v>
      </c>
      <c r="AK26" s="311">
        <v>0</v>
      </c>
    </row>
    <row r="27" spans="1:37" x14ac:dyDescent="0.2">
      <c r="A27" s="300"/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Y27" s="311"/>
      <c r="Z27" s="311"/>
      <c r="AA27" s="311" t="s">
        <v>75</v>
      </c>
      <c r="AB27" s="311">
        <v>3</v>
      </c>
      <c r="AC27" s="311">
        <v>2</v>
      </c>
      <c r="AD27" s="311">
        <v>1</v>
      </c>
      <c r="AE27" s="311">
        <v>0</v>
      </c>
      <c r="AF27" s="311">
        <v>0</v>
      </c>
      <c r="AG27" s="311">
        <v>0</v>
      </c>
      <c r="AH27" s="311">
        <v>0</v>
      </c>
      <c r="AI27" s="311">
        <v>0</v>
      </c>
      <c r="AJ27" s="311">
        <v>0</v>
      </c>
      <c r="AK27" s="311">
        <v>0</v>
      </c>
    </row>
    <row r="28" spans="1:37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37" x14ac:dyDescent="0.2">
      <c r="A29" s="300"/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</row>
    <row r="30" spans="1:37" x14ac:dyDescent="0.2">
      <c r="A30" s="300"/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</row>
    <row r="31" spans="1:37" x14ac:dyDescent="0.2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</row>
    <row r="32" spans="1:37" x14ac:dyDescent="0.2">
      <c r="A32" s="30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83"/>
      <c r="M32" s="300"/>
    </row>
    <row r="33" spans="1:18" x14ac:dyDescent="0.2">
      <c r="A33" s="181" t="s">
        <v>44</v>
      </c>
      <c r="B33" s="182"/>
      <c r="C33" s="264"/>
      <c r="D33" s="384" t="s">
        <v>5</v>
      </c>
      <c r="E33" s="385" t="s">
        <v>46</v>
      </c>
      <c r="F33" s="386"/>
      <c r="G33" s="384" t="s">
        <v>5</v>
      </c>
      <c r="H33" s="385" t="s">
        <v>54</v>
      </c>
      <c r="I33" s="387"/>
      <c r="J33" s="385" t="s">
        <v>55</v>
      </c>
      <c r="K33" s="388" t="s">
        <v>56</v>
      </c>
      <c r="L33" s="33"/>
      <c r="M33" s="386"/>
      <c r="P33" s="389"/>
      <c r="Q33" s="389"/>
      <c r="R33" s="390"/>
    </row>
    <row r="34" spans="1:18" x14ac:dyDescent="0.2">
      <c r="A34" s="305" t="s">
        <v>45</v>
      </c>
      <c r="B34" s="306"/>
      <c r="C34" s="307"/>
      <c r="D34" s="391"/>
      <c r="E34" s="489"/>
      <c r="F34" s="489"/>
      <c r="G34" s="392" t="s">
        <v>6</v>
      </c>
      <c r="H34" s="306"/>
      <c r="I34" s="393"/>
      <c r="J34" s="394"/>
      <c r="K34" s="303" t="s">
        <v>47</v>
      </c>
      <c r="L34" s="395"/>
      <c r="M34" s="396"/>
      <c r="P34" s="397"/>
      <c r="Q34" s="397"/>
      <c r="R34" s="196"/>
    </row>
    <row r="35" spans="1:18" x14ac:dyDescent="0.2">
      <c r="A35" s="308" t="s">
        <v>53</v>
      </c>
      <c r="B35" s="216"/>
      <c r="C35" s="309"/>
      <c r="D35" s="398"/>
      <c r="E35" s="490"/>
      <c r="F35" s="490"/>
      <c r="G35" s="399" t="s">
        <v>7</v>
      </c>
      <c r="H35" s="84"/>
      <c r="I35" s="302"/>
      <c r="J35" s="85"/>
      <c r="K35" s="400"/>
      <c r="L35" s="383"/>
      <c r="M35" s="401"/>
      <c r="P35" s="196"/>
      <c r="Q35" s="192"/>
      <c r="R35" s="196"/>
    </row>
    <row r="36" spans="1:18" x14ac:dyDescent="0.2">
      <c r="A36" s="230"/>
      <c r="B36" s="231"/>
      <c r="C36" s="232"/>
      <c r="D36" s="398"/>
      <c r="E36" s="86"/>
      <c r="F36" s="300"/>
      <c r="G36" s="399" t="s">
        <v>8</v>
      </c>
      <c r="H36" s="84"/>
      <c r="I36" s="302"/>
      <c r="J36" s="85"/>
      <c r="K36" s="303" t="s">
        <v>48</v>
      </c>
      <c r="L36" s="395"/>
      <c r="M36" s="396"/>
      <c r="P36" s="397"/>
      <c r="Q36" s="397"/>
      <c r="R36" s="196"/>
    </row>
    <row r="37" spans="1:18" x14ac:dyDescent="0.2">
      <c r="A37" s="207"/>
      <c r="B37" s="127"/>
      <c r="C37" s="208"/>
      <c r="D37" s="398"/>
      <c r="E37" s="86"/>
      <c r="F37" s="300"/>
      <c r="G37" s="399" t="s">
        <v>9</v>
      </c>
      <c r="H37" s="84"/>
      <c r="I37" s="302"/>
      <c r="J37" s="85"/>
      <c r="K37" s="402"/>
      <c r="L37" s="300"/>
      <c r="M37" s="403"/>
      <c r="P37" s="196"/>
      <c r="Q37" s="192"/>
      <c r="R37" s="196"/>
    </row>
    <row r="38" spans="1:18" x14ac:dyDescent="0.2">
      <c r="A38" s="218"/>
      <c r="B38" s="233"/>
      <c r="C38" s="263"/>
      <c r="D38" s="398"/>
      <c r="E38" s="86"/>
      <c r="F38" s="300"/>
      <c r="G38" s="399" t="s">
        <v>10</v>
      </c>
      <c r="H38" s="84"/>
      <c r="I38" s="302"/>
      <c r="J38" s="85"/>
      <c r="K38" s="308"/>
      <c r="L38" s="383"/>
      <c r="M38" s="401"/>
      <c r="P38" s="196"/>
      <c r="Q38" s="192"/>
      <c r="R38" s="196"/>
    </row>
    <row r="39" spans="1:18" x14ac:dyDescent="0.2">
      <c r="A39" s="219"/>
      <c r="B39" s="22"/>
      <c r="C39" s="208"/>
      <c r="D39" s="398"/>
      <c r="E39" s="86"/>
      <c r="F39" s="300"/>
      <c r="G39" s="399" t="s">
        <v>11</v>
      </c>
      <c r="H39" s="84"/>
      <c r="I39" s="302"/>
      <c r="J39" s="85"/>
      <c r="K39" s="303" t="s">
        <v>34</v>
      </c>
      <c r="L39" s="395"/>
      <c r="M39" s="396"/>
      <c r="P39" s="397"/>
      <c r="Q39" s="397"/>
      <c r="R39" s="196"/>
    </row>
    <row r="40" spans="1:18" x14ac:dyDescent="0.2">
      <c r="A40" s="219"/>
      <c r="B40" s="22"/>
      <c r="C40" s="228"/>
      <c r="D40" s="398"/>
      <c r="E40" s="86"/>
      <c r="F40" s="300"/>
      <c r="G40" s="399" t="s">
        <v>12</v>
      </c>
      <c r="H40" s="84"/>
      <c r="I40" s="302"/>
      <c r="J40" s="85"/>
      <c r="K40" s="402"/>
      <c r="L40" s="300"/>
      <c r="M40" s="403"/>
      <c r="P40" s="196"/>
      <c r="Q40" s="192"/>
      <c r="R40" s="196"/>
    </row>
    <row r="41" spans="1:18" x14ac:dyDescent="0.2">
      <c r="A41" s="220"/>
      <c r="B41" s="217"/>
      <c r="C41" s="229"/>
      <c r="D41" s="404"/>
      <c r="E41" s="210"/>
      <c r="F41" s="383"/>
      <c r="G41" s="405" t="s">
        <v>13</v>
      </c>
      <c r="H41" s="216"/>
      <c r="I41" s="304"/>
      <c r="J41" s="212"/>
      <c r="K41" s="308" t="e">
        <f>L4</f>
        <v>#REF!</v>
      </c>
      <c r="L41" s="383"/>
      <c r="M41" s="401"/>
      <c r="P41" s="196"/>
      <c r="Q41" s="192"/>
      <c r="R41" s="406"/>
    </row>
  </sheetData>
  <mergeCells count="50">
    <mergeCell ref="E34:F34"/>
    <mergeCell ref="E35:F35"/>
    <mergeCell ref="B23:C23"/>
    <mergeCell ref="D23:E23"/>
    <mergeCell ref="F23:G23"/>
    <mergeCell ref="J23:K23"/>
    <mergeCell ref="L23:M23"/>
    <mergeCell ref="B22:C22"/>
    <mergeCell ref="D22:E22"/>
    <mergeCell ref="F22:G22"/>
    <mergeCell ref="H22:I22"/>
    <mergeCell ref="J22:K22"/>
    <mergeCell ref="L22:M22"/>
    <mergeCell ref="H23:I23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1" priority="1" stopIfTrue="1" operator="equal">
      <formula>"Bye"</formula>
    </cfRule>
  </conditionalFormatting>
  <conditionalFormatting sqref="R41">
    <cfRule type="expression" dxfId="0" priority="2" stopIfTrue="1">
      <formula>$O$1="CU"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6"/>
  <sheetViews>
    <sheetView workbookViewId="0">
      <selection activeCell="G14" sqref="G14"/>
    </sheetView>
  </sheetViews>
  <sheetFormatPr defaultRowHeight="12.75" x14ac:dyDescent="0.2"/>
  <cols>
    <col min="1" max="1" width="3.85546875" customWidth="1"/>
    <col min="2" max="2" width="14" customWidth="1"/>
    <col min="3" max="3" width="12.42578125" customWidth="1"/>
    <col min="4" max="4" width="10.140625" style="40" customWidth="1"/>
    <col min="5" max="5" width="12.140625" style="334" customWidth="1"/>
    <col min="6" max="6" width="6.140625" style="93" hidden="1" customWidth="1"/>
    <col min="7" max="7" width="31.42578125" style="93" customWidth="1"/>
    <col min="8" max="8" width="7.7109375" style="40" customWidth="1"/>
    <col min="9" max="13" width="7.42578125" style="40" hidden="1" customWidth="1"/>
    <col min="14" max="15" width="7.42578125" style="40" customWidth="1"/>
    <col min="16" max="16" width="7.42578125" style="40" hidden="1" customWidth="1"/>
    <col min="17" max="17" width="7.42578125" style="40" customWidth="1"/>
  </cols>
  <sheetData>
    <row r="1" spans="1:17" ht="26.25" x14ac:dyDescent="0.35">
      <c r="A1" s="238" t="e">
        <f>[1]Altalanos!$A$6</f>
        <v>#REF!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5" thickBot="1" x14ac:dyDescent="0.25">
      <c r="B2" s="89" t="s">
        <v>51</v>
      </c>
      <c r="C2" s="356" t="s">
        <v>186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5" thickBot="1" x14ac:dyDescent="0.25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5" thickBot="1" x14ac:dyDescent="0.25">
      <c r="A5" s="248" t="e">
        <f>[1]Altalanos!$A$10</f>
        <v>#REF!</v>
      </c>
      <c r="B5" s="248"/>
      <c r="C5" s="90" t="e">
        <f>[1]Altalanos!$C$10</f>
        <v>#REF!</v>
      </c>
      <c r="D5" s="91"/>
      <c r="E5" s="91"/>
      <c r="F5" s="91"/>
      <c r="G5" s="91"/>
      <c r="H5" s="412" t="e">
        <f>[1]Altalanos!$E$10</f>
        <v>#REF!</v>
      </c>
      <c r="I5" s="413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25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95" customHeight="1" x14ac:dyDescent="0.2">
      <c r="A7" s="244">
        <v>1</v>
      </c>
      <c r="B7" s="95" t="s">
        <v>187</v>
      </c>
      <c r="C7" s="95"/>
      <c r="D7" s="96"/>
      <c r="E7" s="257"/>
      <c r="F7" s="321"/>
      <c r="G7" s="322"/>
      <c r="H7" s="96">
        <v>20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95" customHeight="1" x14ac:dyDescent="0.2">
      <c r="A8" s="244">
        <v>2</v>
      </c>
      <c r="B8" s="95" t="s">
        <v>188</v>
      </c>
      <c r="C8" s="95"/>
      <c r="D8" s="96"/>
      <c r="E8" s="257"/>
      <c r="F8" s="323"/>
      <c r="G8" s="278"/>
      <c r="H8" s="96">
        <v>32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95" customHeight="1" x14ac:dyDescent="0.2">
      <c r="A9" s="244">
        <v>3</v>
      </c>
      <c r="B9" s="95" t="s">
        <v>173</v>
      </c>
      <c r="C9" s="95"/>
      <c r="D9" s="96"/>
      <c r="E9" s="257"/>
      <c r="F9" s="323"/>
      <c r="G9" s="278"/>
      <c r="H9" s="96">
        <v>48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95" customHeight="1" x14ac:dyDescent="0.2">
      <c r="A10" s="244">
        <v>4</v>
      </c>
      <c r="B10" s="95" t="s">
        <v>111</v>
      </c>
      <c r="C10" s="95"/>
      <c r="D10" s="96"/>
      <c r="E10" s="257"/>
      <c r="F10" s="323"/>
      <c r="G10" s="278"/>
      <c r="H10" s="96">
        <v>63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95" customHeight="1" x14ac:dyDescent="0.2">
      <c r="A11" s="244">
        <v>5</v>
      </c>
      <c r="B11" s="95" t="s">
        <v>189</v>
      </c>
      <c r="C11" s="95"/>
      <c r="D11" s="96"/>
      <c r="E11" s="257"/>
      <c r="F11" s="323"/>
      <c r="G11" s="278"/>
      <c r="H11" s="96">
        <v>73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95" customHeight="1" x14ac:dyDescent="0.2">
      <c r="A12" s="244">
        <v>6</v>
      </c>
      <c r="B12" s="95" t="s">
        <v>166</v>
      </c>
      <c r="C12" s="95"/>
      <c r="D12" s="96"/>
      <c r="E12" s="257"/>
      <c r="F12" s="323"/>
      <c r="G12" s="278"/>
      <c r="H12" s="96">
        <v>104</v>
      </c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95" customHeight="1" x14ac:dyDescent="0.2">
      <c r="A13" s="244">
        <v>7</v>
      </c>
      <c r="B13" s="95" t="s">
        <v>112</v>
      </c>
      <c r="C13" s="95"/>
      <c r="D13" s="96"/>
      <c r="E13" s="257"/>
      <c r="F13" s="323"/>
      <c r="G13" s="278"/>
      <c r="H13" s="96">
        <v>111</v>
      </c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95" customHeight="1" x14ac:dyDescent="0.2">
      <c r="A14" s="244">
        <v>8</v>
      </c>
      <c r="B14" s="95" t="s">
        <v>190</v>
      </c>
      <c r="C14" s="95"/>
      <c r="D14" s="96"/>
      <c r="E14" s="257"/>
      <c r="F14" s="323"/>
      <c r="G14" s="278"/>
      <c r="H14" s="96">
        <v>125</v>
      </c>
      <c r="I14" s="96"/>
      <c r="J14" s="241"/>
      <c r="K14" s="239"/>
      <c r="L14" s="243"/>
      <c r="M14" s="239"/>
      <c r="N14" s="235"/>
      <c r="O14" s="96"/>
      <c r="P14" s="331"/>
      <c r="Q14" s="329"/>
    </row>
    <row r="15" spans="1:17" s="11" customFormat="1" ht="18.95" customHeight="1" x14ac:dyDescent="0.2">
      <c r="A15" s="244">
        <v>9</v>
      </c>
      <c r="B15" s="95" t="s">
        <v>103</v>
      </c>
      <c r="C15" s="95"/>
      <c r="D15" s="96"/>
      <c r="E15" s="257"/>
      <c r="F15" s="97"/>
      <c r="G15" s="97"/>
      <c r="H15" s="96">
        <v>145</v>
      </c>
      <c r="I15" s="96"/>
      <c r="J15" s="241"/>
      <c r="K15" s="239"/>
      <c r="L15" s="243"/>
      <c r="M15" s="277"/>
      <c r="N15" s="235"/>
      <c r="O15" s="96"/>
      <c r="P15" s="97"/>
      <c r="Q15" s="97"/>
    </row>
    <row r="16" spans="1:17" s="11" customFormat="1" ht="18.95" customHeight="1" x14ac:dyDescent="0.2">
      <c r="A16" s="244">
        <v>10</v>
      </c>
      <c r="B16" s="355" t="s">
        <v>106</v>
      </c>
      <c r="C16" s="95"/>
      <c r="D16" s="96"/>
      <c r="E16" s="257"/>
      <c r="F16" s="97"/>
      <c r="G16" s="97"/>
      <c r="H16" s="96">
        <v>167</v>
      </c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95" customHeight="1" x14ac:dyDescent="0.2">
      <c r="A17" s="244">
        <v>11</v>
      </c>
      <c r="B17" s="95" t="s">
        <v>183</v>
      </c>
      <c r="C17" s="95"/>
      <c r="D17" s="96"/>
      <c r="E17" s="257"/>
      <c r="F17" s="97"/>
      <c r="G17" s="97"/>
      <c r="H17" s="96">
        <v>240</v>
      </c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95" customHeight="1" x14ac:dyDescent="0.2">
      <c r="A18" s="244">
        <v>12</v>
      </c>
      <c r="B18" s="95" t="s">
        <v>180</v>
      </c>
      <c r="C18" s="95"/>
      <c r="D18" s="96"/>
      <c r="E18" s="257"/>
      <c r="F18" s="97"/>
      <c r="G18" s="97"/>
      <c r="H18" s="96">
        <v>292</v>
      </c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95" customHeight="1" x14ac:dyDescent="0.2">
      <c r="A19" s="244">
        <v>13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95" customHeight="1" x14ac:dyDescent="0.2">
      <c r="A20" s="244">
        <v>14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95" customHeight="1" x14ac:dyDescent="0.2">
      <c r="A21" s="244">
        <v>15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95" customHeight="1" x14ac:dyDescent="0.2">
      <c r="A22" s="244">
        <v>16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95" customHeight="1" x14ac:dyDescent="0.2">
      <c r="A23" s="244">
        <v>17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95" customHeight="1" x14ac:dyDescent="0.2">
      <c r="A24" s="244">
        <v>18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95" customHeight="1" x14ac:dyDescent="0.2">
      <c r="A25" s="244">
        <v>19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95" customHeight="1" x14ac:dyDescent="0.2">
      <c r="A26" s="244">
        <v>20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95" customHeight="1" x14ac:dyDescent="0.2">
      <c r="A27" s="244">
        <v>21</v>
      </c>
      <c r="B27" s="95"/>
      <c r="C27" s="95"/>
      <c r="D27" s="96"/>
      <c r="E27" s="257"/>
      <c r="F27" s="97"/>
      <c r="G27" s="97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95" customHeight="1" x14ac:dyDescent="0.2">
      <c r="A28" s="244">
        <v>22</v>
      </c>
      <c r="B28" s="95"/>
      <c r="C28" s="95"/>
      <c r="D28" s="96"/>
      <c r="E28" s="341"/>
      <c r="F28" s="338"/>
      <c r="G28" s="271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95" customHeight="1" x14ac:dyDescent="0.2">
      <c r="A29" s="244">
        <v>23</v>
      </c>
      <c r="B29" s="95"/>
      <c r="C29" s="95"/>
      <c r="D29" s="96"/>
      <c r="E29" s="342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95" customHeight="1" x14ac:dyDescent="0.2">
      <c r="A30" s="244">
        <v>24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95" customHeight="1" x14ac:dyDescent="0.2">
      <c r="A31" s="244">
        <v>25</v>
      </c>
      <c r="B31" s="95"/>
      <c r="C31" s="95"/>
      <c r="D31" s="96"/>
      <c r="E31" s="257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95" customHeight="1" x14ac:dyDescent="0.2">
      <c r="A32" s="244">
        <v>26</v>
      </c>
      <c r="B32" s="95"/>
      <c r="C32" s="95"/>
      <c r="D32" s="96"/>
      <c r="E32" s="335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95" customHeight="1" x14ac:dyDescent="0.2">
      <c r="A33" s="244">
        <v>27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95" customHeight="1" x14ac:dyDescent="0.2">
      <c r="A34" s="244">
        <v>28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95" customHeight="1" x14ac:dyDescent="0.2">
      <c r="A35" s="244">
        <v>29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95" customHeight="1" x14ac:dyDescent="0.2">
      <c r="A36" s="244">
        <v>30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95" customHeight="1" x14ac:dyDescent="0.2">
      <c r="A37" s="244">
        <v>31</v>
      </c>
      <c r="B37" s="95"/>
      <c r="C37" s="95"/>
      <c r="D37" s="96"/>
      <c r="E37" s="257"/>
      <c r="F37" s="97"/>
      <c r="G37" s="97"/>
      <c r="H37" s="96"/>
      <c r="I37" s="96"/>
      <c r="J37" s="241"/>
      <c r="K37" s="239"/>
      <c r="L37" s="243"/>
      <c r="M37" s="277"/>
      <c r="N37" s="235"/>
      <c r="O37" s="96"/>
      <c r="P37" s="114"/>
      <c r="Q37" s="97"/>
    </row>
    <row r="38" spans="1:17" s="11" customFormat="1" ht="18.95" customHeight="1" x14ac:dyDescent="0.2">
      <c r="A38" s="244">
        <v>32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35"/>
      <c r="O38" s="97"/>
      <c r="P38" s="114"/>
      <c r="Q38" s="97"/>
    </row>
    <row r="39" spans="1:17" s="11" customFormat="1" ht="18.95" customHeight="1" x14ac:dyDescent="0.2">
      <c r="A39" s="244">
        <v>33</v>
      </c>
      <c r="B39" s="95"/>
      <c r="C39" s="95"/>
      <c r="D39" s="96"/>
      <c r="E39" s="257"/>
      <c r="F39" s="97"/>
      <c r="G39" s="97"/>
      <c r="H39" s="323"/>
      <c r="I39" s="278"/>
      <c r="J39" s="241"/>
      <c r="K39" s="239"/>
      <c r="L39" s="243"/>
      <c r="M39" s="277"/>
      <c r="N39" s="271"/>
      <c r="O39" s="97"/>
      <c r="P39" s="114"/>
      <c r="Q39" s="97"/>
    </row>
    <row r="40" spans="1:17" s="11" customFormat="1" ht="18.95" customHeight="1" x14ac:dyDescent="0.2">
      <c r="A40" s="244">
        <v>34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ref="L40:L103" si="0">IF(Q40="",999,Q40)</f>
        <v>999</v>
      </c>
      <c r="M40" s="277">
        <f t="shared" ref="M40:M103" si="1">IF(P40=999,999,1)</f>
        <v>999</v>
      </c>
      <c r="N40" s="271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95" customHeight="1" x14ac:dyDescent="0.2">
      <c r="A41" s="244">
        <v>35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95" customHeight="1" x14ac:dyDescent="0.2">
      <c r="A42" s="244">
        <v>36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95" customHeight="1" x14ac:dyDescent="0.2">
      <c r="A43" s="244">
        <v>37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95" customHeight="1" x14ac:dyDescent="0.2">
      <c r="A44" s="244">
        <v>38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95" customHeight="1" x14ac:dyDescent="0.2">
      <c r="A45" s="244">
        <v>39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95" customHeight="1" x14ac:dyDescent="0.2">
      <c r="A46" s="244">
        <v>40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95" customHeight="1" x14ac:dyDescent="0.2">
      <c r="A47" s="244">
        <v>41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95" customHeight="1" x14ac:dyDescent="0.2">
      <c r="A48" s="244">
        <v>42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95" customHeight="1" x14ac:dyDescent="0.2">
      <c r="A49" s="244">
        <v>43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95" customHeight="1" x14ac:dyDescent="0.2">
      <c r="A50" s="244">
        <v>44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95" customHeight="1" x14ac:dyDescent="0.2">
      <c r="A51" s="244">
        <v>45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95" customHeight="1" x14ac:dyDescent="0.2">
      <c r="A52" s="244">
        <v>46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95" customHeight="1" x14ac:dyDescent="0.2">
      <c r="A53" s="244">
        <v>47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95" customHeight="1" x14ac:dyDescent="0.2">
      <c r="A54" s="244">
        <v>48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95" customHeight="1" x14ac:dyDescent="0.2">
      <c r="A55" s="244">
        <v>49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95" customHeight="1" x14ac:dyDescent="0.2">
      <c r="A56" s="244">
        <v>50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95" customHeight="1" x14ac:dyDescent="0.2">
      <c r="A57" s="244">
        <v>51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95" customHeight="1" x14ac:dyDescent="0.2">
      <c r="A58" s="244">
        <v>52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95" customHeight="1" x14ac:dyDescent="0.2">
      <c r="A59" s="244">
        <v>53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95" customHeight="1" x14ac:dyDescent="0.2">
      <c r="A60" s="244">
        <v>54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95" customHeight="1" x14ac:dyDescent="0.2">
      <c r="A61" s="244">
        <v>55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95" customHeight="1" x14ac:dyDescent="0.2">
      <c r="A62" s="244">
        <v>56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95" customHeight="1" x14ac:dyDescent="0.2">
      <c r="A63" s="244">
        <v>57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95" customHeight="1" x14ac:dyDescent="0.2">
      <c r="A64" s="244">
        <v>58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95" customHeight="1" x14ac:dyDescent="0.2">
      <c r="A65" s="244">
        <v>59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95" customHeight="1" x14ac:dyDescent="0.2">
      <c r="A66" s="244">
        <v>60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95" customHeight="1" x14ac:dyDescent="0.2">
      <c r="A67" s="244">
        <v>61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95" customHeight="1" x14ac:dyDescent="0.2">
      <c r="A68" s="244">
        <v>62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95" customHeight="1" x14ac:dyDescent="0.2">
      <c r="A69" s="244">
        <v>63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95" customHeight="1" x14ac:dyDescent="0.2">
      <c r="A70" s="244">
        <v>64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95" customHeight="1" x14ac:dyDescent="0.2">
      <c r="A71" s="244">
        <v>65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95" customHeight="1" x14ac:dyDescent="0.2">
      <c r="A72" s="244">
        <v>66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95" customHeight="1" x14ac:dyDescent="0.2">
      <c r="A73" s="244">
        <v>67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95" customHeight="1" x14ac:dyDescent="0.2">
      <c r="A74" s="244">
        <v>68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95" customHeight="1" x14ac:dyDescent="0.2">
      <c r="A75" s="244">
        <v>69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95" customHeight="1" x14ac:dyDescent="0.2">
      <c r="A76" s="244">
        <v>70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95" customHeight="1" x14ac:dyDescent="0.2">
      <c r="A77" s="244">
        <v>71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95" customHeight="1" x14ac:dyDescent="0.2">
      <c r="A78" s="244">
        <v>72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95" customHeight="1" x14ac:dyDescent="0.2">
      <c r="A79" s="244">
        <v>73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95" customHeight="1" x14ac:dyDescent="0.2">
      <c r="A80" s="244">
        <v>74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95" customHeight="1" x14ac:dyDescent="0.2">
      <c r="A81" s="244">
        <v>75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95" customHeight="1" x14ac:dyDescent="0.2">
      <c r="A82" s="244">
        <v>76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95" customHeight="1" x14ac:dyDescent="0.2">
      <c r="A83" s="244">
        <v>77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95" customHeight="1" x14ac:dyDescent="0.2">
      <c r="A84" s="244">
        <v>78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95" customHeight="1" x14ac:dyDescent="0.2">
      <c r="A85" s="244">
        <v>79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95" customHeight="1" x14ac:dyDescent="0.2">
      <c r="A86" s="244">
        <v>80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95" customHeight="1" x14ac:dyDescent="0.2">
      <c r="A87" s="244">
        <v>81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95" customHeight="1" x14ac:dyDescent="0.2">
      <c r="A88" s="244">
        <v>82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95" customHeight="1" x14ac:dyDescent="0.2">
      <c r="A89" s="244">
        <v>83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95" customHeight="1" x14ac:dyDescent="0.2">
      <c r="A90" s="244">
        <v>84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95" customHeight="1" x14ac:dyDescent="0.2">
      <c r="A91" s="244">
        <v>85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95" customHeight="1" x14ac:dyDescent="0.2">
      <c r="A92" s="244">
        <v>86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95" customHeight="1" x14ac:dyDescent="0.2">
      <c r="A93" s="244">
        <v>87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95" customHeight="1" x14ac:dyDescent="0.2">
      <c r="A94" s="244">
        <v>88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95" customHeight="1" x14ac:dyDescent="0.2">
      <c r="A95" s="244">
        <v>89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95" customHeight="1" x14ac:dyDescent="0.2">
      <c r="A96" s="244">
        <v>90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95" customHeight="1" x14ac:dyDescent="0.2">
      <c r="A97" s="244">
        <v>91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95" customHeight="1" x14ac:dyDescent="0.2">
      <c r="A98" s="244">
        <v>92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95" customHeight="1" x14ac:dyDescent="0.2">
      <c r="A99" s="244">
        <v>93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95" customHeight="1" x14ac:dyDescent="0.2">
      <c r="A100" s="244">
        <v>94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95" customHeight="1" x14ac:dyDescent="0.2">
      <c r="A101" s="244">
        <v>95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95" customHeight="1" x14ac:dyDescent="0.2">
      <c r="A102" s="244">
        <v>96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95" customHeight="1" x14ac:dyDescent="0.2">
      <c r="A103" s="244">
        <v>97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si="0"/>
        <v>999</v>
      </c>
      <c r="M103" s="277">
        <f t="shared" si="1"/>
        <v>999</v>
      </c>
      <c r="N103" s="271"/>
      <c r="O103" s="97"/>
      <c r="P103" s="114">
        <f t="shared" si="2"/>
        <v>999</v>
      </c>
      <c r="Q103" s="97"/>
    </row>
    <row r="104" spans="1:17" s="11" customFormat="1" ht="18.95" customHeight="1" x14ac:dyDescent="0.2">
      <c r="A104" s="244">
        <v>98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ref="L104:L156" si="3">IF(Q104="",999,Q104)</f>
        <v>999</v>
      </c>
      <c r="M104" s="277">
        <f t="shared" ref="M104:M156" si="4">IF(P104=999,999,1)</f>
        <v>999</v>
      </c>
      <c r="N104" s="271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95" customHeight="1" x14ac:dyDescent="0.2">
      <c r="A105" s="244">
        <v>99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95" customHeight="1" x14ac:dyDescent="0.2">
      <c r="A106" s="244">
        <v>100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95" customHeight="1" x14ac:dyDescent="0.2">
      <c r="A107" s="244">
        <v>101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95" customHeight="1" x14ac:dyDescent="0.2">
      <c r="A108" s="244">
        <v>102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95" customHeight="1" x14ac:dyDescent="0.2">
      <c r="A109" s="244">
        <v>103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95" customHeight="1" x14ac:dyDescent="0.2">
      <c r="A110" s="244">
        <v>104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95" customHeight="1" x14ac:dyDescent="0.2">
      <c r="A111" s="244">
        <v>105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95" customHeight="1" x14ac:dyDescent="0.2">
      <c r="A112" s="244">
        <v>106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95" customHeight="1" x14ac:dyDescent="0.2">
      <c r="A113" s="244">
        <v>107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95" customHeight="1" x14ac:dyDescent="0.2">
      <c r="A114" s="244">
        <v>108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95" customHeight="1" x14ac:dyDescent="0.2">
      <c r="A115" s="244">
        <v>109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95" customHeight="1" x14ac:dyDescent="0.2">
      <c r="A116" s="244">
        <v>110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95" customHeight="1" x14ac:dyDescent="0.2">
      <c r="A117" s="244">
        <v>111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95" customHeight="1" x14ac:dyDescent="0.2">
      <c r="A118" s="244">
        <v>112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95" customHeight="1" x14ac:dyDescent="0.2">
      <c r="A119" s="244">
        <v>113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95" customHeight="1" x14ac:dyDescent="0.2">
      <c r="A120" s="244">
        <v>114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95" customHeight="1" x14ac:dyDescent="0.2">
      <c r="A121" s="244">
        <v>115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95" customHeight="1" x14ac:dyDescent="0.2">
      <c r="A122" s="244">
        <v>116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95" customHeight="1" x14ac:dyDescent="0.2">
      <c r="A123" s="244">
        <v>117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95" customHeight="1" x14ac:dyDescent="0.2">
      <c r="A124" s="244">
        <v>118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95" customHeight="1" x14ac:dyDescent="0.2">
      <c r="A125" s="244">
        <v>119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95" customHeight="1" x14ac:dyDescent="0.2">
      <c r="A126" s="244">
        <v>120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95" customHeight="1" x14ac:dyDescent="0.2">
      <c r="A127" s="244">
        <v>121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95" customHeight="1" x14ac:dyDescent="0.2">
      <c r="A128" s="244">
        <v>122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95" customHeight="1" x14ac:dyDescent="0.2">
      <c r="A129" s="244">
        <v>123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95" customHeight="1" x14ac:dyDescent="0.2">
      <c r="A130" s="244">
        <v>124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95" customHeight="1" x14ac:dyDescent="0.2">
      <c r="A131" s="244">
        <v>125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95" customHeight="1" x14ac:dyDescent="0.2">
      <c r="A132" s="244">
        <v>126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95" customHeight="1" x14ac:dyDescent="0.2">
      <c r="A133" s="244">
        <v>127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97"/>
      <c r="P133" s="114">
        <f t="shared" si="5"/>
        <v>999</v>
      </c>
      <c r="Q133" s="97"/>
    </row>
    <row r="134" spans="1:17" s="11" customFormat="1" ht="18.95" customHeight="1" x14ac:dyDescent="0.2">
      <c r="A134" s="244">
        <v>128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278"/>
      <c r="P134" s="279">
        <f t="shared" si="5"/>
        <v>999</v>
      </c>
      <c r="Q134" s="278"/>
    </row>
    <row r="135" spans="1:17" x14ac:dyDescent="0.2">
      <c r="A135" s="244">
        <v>129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">
      <c r="A136" s="244">
        <v>130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">
      <c r="A137" s="244">
        <v>131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">
      <c r="A138" s="244">
        <v>132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">
      <c r="A139" s="244">
        <v>133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">
      <c r="A140" s="244">
        <v>134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97"/>
      <c r="P140" s="114">
        <f t="shared" si="5"/>
        <v>999</v>
      </c>
      <c r="Q140" s="97"/>
    </row>
    <row r="141" spans="1:17" x14ac:dyDescent="0.2">
      <c r="A141" s="244">
        <v>135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278"/>
      <c r="P141" s="279">
        <f t="shared" si="5"/>
        <v>999</v>
      </c>
      <c r="Q141" s="278"/>
    </row>
    <row r="142" spans="1:17" x14ac:dyDescent="0.2">
      <c r="A142" s="244">
        <v>136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">
      <c r="A143" s="244">
        <v>137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">
      <c r="A144" s="244">
        <v>138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">
      <c r="A145" s="244">
        <v>139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">
      <c r="A146" s="244">
        <v>140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">
      <c r="A147" s="244">
        <v>141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97"/>
      <c r="P147" s="114">
        <f t="shared" si="5"/>
        <v>999</v>
      </c>
      <c r="Q147" s="97"/>
    </row>
    <row r="148" spans="1:17" x14ac:dyDescent="0.2">
      <c r="A148" s="244">
        <v>142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278"/>
      <c r="P148" s="279">
        <f t="shared" si="5"/>
        <v>999</v>
      </c>
      <c r="Q148" s="278"/>
    </row>
    <row r="149" spans="1:17" x14ac:dyDescent="0.2">
      <c r="A149" s="244">
        <v>143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">
      <c r="A150" s="244">
        <v>144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">
      <c r="A151" s="244">
        <v>145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">
      <c r="A152" s="244">
        <v>146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">
      <c r="A153" s="244">
        <v>147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">
      <c r="A154" s="244">
        <v>148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">
      <c r="A155" s="244">
        <v>149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  <row r="156" spans="1:17" x14ac:dyDescent="0.2">
      <c r="A156" s="244">
        <v>150</v>
      </c>
      <c r="B156" s="95"/>
      <c r="C156" s="95"/>
      <c r="D156" s="96"/>
      <c r="E156" s="257"/>
      <c r="F156" s="97"/>
      <c r="G156" s="97"/>
      <c r="H156" s="323"/>
      <c r="I156" s="278"/>
      <c r="J156" s="241" t="e">
        <f>IF(AND(Q156="",#REF!&gt;0,#REF!&lt;5),K156,)</f>
        <v>#REF!</v>
      </c>
      <c r="K156" s="239" t="str">
        <f>IF(D156="","ZZZ9",IF(AND(#REF!&gt;0,#REF!&lt;5),D156&amp;#REF!,D156&amp;"9"))</f>
        <v>ZZZ9</v>
      </c>
      <c r="L156" s="243">
        <f t="shared" si="3"/>
        <v>999</v>
      </c>
      <c r="M156" s="277">
        <f t="shared" si="4"/>
        <v>999</v>
      </c>
      <c r="N156" s="271"/>
      <c r="O156" s="97"/>
      <c r="P156" s="114">
        <f t="shared" si="5"/>
        <v>999</v>
      </c>
      <c r="Q156" s="97"/>
    </row>
  </sheetData>
  <conditionalFormatting sqref="A7:D156">
    <cfRule type="expression" dxfId="212" priority="14" stopIfTrue="1">
      <formula>$Q7&gt;=1</formula>
    </cfRule>
  </conditionalFormatting>
  <conditionalFormatting sqref="B7:D37">
    <cfRule type="expression" dxfId="211" priority="1" stopIfTrue="1">
      <formula>$Q7&gt;=1</formula>
    </cfRule>
  </conditionalFormatting>
  <conditionalFormatting sqref="E7:E14">
    <cfRule type="expression" dxfId="210" priority="6" stopIfTrue="1">
      <formula>AND(ROUNDDOWN(($A$4-E7)/365.25,0)&lt;=13,G7&lt;&gt;"OK")</formula>
    </cfRule>
    <cfRule type="expression" dxfId="209" priority="7" stopIfTrue="1">
      <formula>AND(ROUNDDOWN(($A$4-E7)/365.25,0)&lt;=14,G7&lt;&gt;"OK")</formula>
    </cfRule>
    <cfRule type="expression" dxfId="208" priority="8" stopIfTrue="1">
      <formula>AND(ROUNDDOWN(($A$4-E7)/365.25,0)&lt;=17,G7&lt;&gt;"OK")</formula>
    </cfRule>
    <cfRule type="expression" dxfId="207" priority="11" stopIfTrue="1">
      <formula>AND(ROUNDDOWN(($A$4-E7)/365.25,0)&lt;=13,G7&lt;&gt;"OK")</formula>
    </cfRule>
    <cfRule type="expression" dxfId="206" priority="12" stopIfTrue="1">
      <formula>AND(ROUNDDOWN(($A$4-E7)/365.25,0)&lt;=14,G7&lt;&gt;"OK")</formula>
    </cfRule>
    <cfRule type="expression" dxfId="205" priority="13" stopIfTrue="1">
      <formula>AND(ROUNDDOWN(($A$4-E7)/365.25,0)&lt;=17,G7&lt;&gt;"OK")</formula>
    </cfRule>
  </conditionalFormatting>
  <conditionalFormatting sqref="E7:E27 E29:E37">
    <cfRule type="expression" dxfId="204" priority="2" stopIfTrue="1">
      <formula>AND(ROUNDDOWN(($A$4-E7)/365.25,0)&lt;=13,G7&lt;&gt;"OK")</formula>
    </cfRule>
    <cfRule type="expression" dxfId="203" priority="3" stopIfTrue="1">
      <formula>AND(ROUNDDOWN(($A$4-E7)/365.25,0)&lt;=14,G7&lt;&gt;"OK")</formula>
    </cfRule>
    <cfRule type="expression" dxfId="202" priority="4" stopIfTrue="1">
      <formula>AND(ROUNDDOWN(($A$4-E7)/365.25,0)&lt;=17,G7&lt;&gt;"OK")</formula>
    </cfRule>
  </conditionalFormatting>
  <conditionalFormatting sqref="E7:E156">
    <cfRule type="expression" dxfId="201" priority="16" stopIfTrue="1">
      <formula>AND(ROUNDDOWN(($A$4-E7)/365.25,0)&lt;=13,G7&lt;&gt;"OK")</formula>
    </cfRule>
    <cfRule type="expression" dxfId="200" priority="17" stopIfTrue="1">
      <formula>AND(ROUNDDOWN(($A$4-E7)/365.25,0)&lt;=14,G7&lt;&gt;"OK")</formula>
    </cfRule>
    <cfRule type="expression" dxfId="199" priority="18" stopIfTrue="1">
      <formula>AND(ROUNDDOWN(($A$4-E7)/365.25,0)&lt;=17,G7&lt;&gt;"OK")</formula>
    </cfRule>
  </conditionalFormatting>
  <conditionalFormatting sqref="J7:J156">
    <cfRule type="cellIs" dxfId="198" priority="10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6977" r:id="rId3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K57"/>
  <sheetViews>
    <sheetView tabSelected="1" topLeftCell="A9" workbookViewId="0">
      <selection activeCell="G14" sqref="G14"/>
    </sheetView>
  </sheetViews>
  <sheetFormatPr defaultRowHeight="12.75" x14ac:dyDescent="0.2"/>
  <cols>
    <col min="1" max="2" width="3.28515625" customWidth="1"/>
    <col min="3" max="3" width="4.7109375" customWidth="1"/>
    <col min="4" max="4" width="6.570312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5" customWidth="1"/>
    <col min="11" max="11" width="10.7109375" customWidth="1"/>
    <col min="12" max="12" width="1.7109375" style="115" customWidth="1"/>
    <col min="13" max="13" width="10.7109375" customWidth="1"/>
    <col min="14" max="14" width="1.7109375" style="116" customWidth="1"/>
    <col min="15" max="15" width="10.7109375" customWidth="1"/>
    <col min="16" max="16" width="1.7109375" style="115" customWidth="1"/>
    <col min="17" max="17" width="10.7109375" customWidth="1"/>
    <col min="18" max="18" width="1.7109375" style="116" customWidth="1"/>
    <col min="19" max="19" width="9.140625" hidden="1" customWidth="1"/>
    <col min="20" max="20" width="8.7109375" customWidth="1"/>
    <col min="21" max="21" width="9.140625" hidden="1" customWidth="1"/>
    <col min="25" max="34" width="9.140625" hidden="1" customWidth="1"/>
  </cols>
  <sheetData>
    <row r="1" spans="1:37" s="117" customFormat="1" ht="21.75" customHeight="1" x14ac:dyDescent="0.2">
      <c r="A1" s="87" t="e">
        <f>[1]Altalanos!$A$6</f>
        <v>#REF!</v>
      </c>
      <c r="B1" s="87"/>
      <c r="C1" s="118"/>
      <c r="D1" s="118"/>
      <c r="E1" s="118"/>
      <c r="F1" s="118"/>
      <c r="G1" s="118"/>
      <c r="H1" s="87"/>
      <c r="I1" s="227"/>
      <c r="J1" s="119"/>
      <c r="K1" s="254" t="s">
        <v>52</v>
      </c>
      <c r="L1" s="106"/>
      <c r="M1" s="88"/>
      <c r="N1" s="119"/>
      <c r="O1" s="119" t="s">
        <v>3</v>
      </c>
      <c r="P1" s="119"/>
      <c r="Q1" s="118"/>
      <c r="R1" s="119"/>
      <c r="Y1" s="301"/>
      <c r="Z1" s="301"/>
      <c r="AA1" s="301"/>
      <c r="AB1" s="315" t="e">
        <f>IF($Y$5=1,CONCATENATE(VLOOKUP($Y$3,$AA$2:$AH$14,2)),CONCATENATE(VLOOKUP($Y$3,$AA$16:$AH$25,2)))</f>
        <v>#REF!</v>
      </c>
      <c r="AC1" s="315" t="e">
        <f>IF($Y$5=1,CONCATENATE(VLOOKUP($Y$3,$AA$2:$AH$14,3)),CONCATENATE(VLOOKUP($Y$3,$AA$16:$AH$25,3)))</f>
        <v>#REF!</v>
      </c>
      <c r="AD1" s="315" t="e">
        <f>IF($Y$5=1,CONCATENATE(VLOOKUP($Y$3,$AA$2:$AH$14,4)),CONCATENATE(VLOOKUP($Y$3,$AA$16:$AH$25,4)))</f>
        <v>#REF!</v>
      </c>
      <c r="AE1" s="315" t="e">
        <f>IF($Y$5=1,CONCATENATE(VLOOKUP($Y$3,$AA$2:$AH$14,5)),CONCATENATE(VLOOKUP($Y$3,$AA$16:$AH$25,5)))</f>
        <v>#REF!</v>
      </c>
      <c r="AF1" s="315" t="e">
        <f>IF($Y$5=1,CONCATENATE(VLOOKUP($Y$3,$AA$2:$AH$14,6)),CONCATENATE(VLOOKUP($Y$3,$AA$16:$AH$25,6)))</f>
        <v>#REF!</v>
      </c>
      <c r="AG1" s="315" t="e">
        <f>IF($Y$5=1,CONCATENATE(VLOOKUP($Y$3,$AA$2:$AH$14,7)),CONCATENATE(VLOOKUP($Y$3,$AA$16:$AH$25,7)))</f>
        <v>#REF!</v>
      </c>
      <c r="AH1" s="315" t="e">
        <f>IF($Y$5=1,CONCATENATE(VLOOKUP($Y$3,$AA$2:$AH$14,8)),CONCATENATE(VLOOKUP($Y$3,$AA$16:$AH$25,8)))</f>
        <v>#REF!</v>
      </c>
    </row>
    <row r="2" spans="1:37" s="98" customFormat="1" x14ac:dyDescent="0.2">
      <c r="A2" s="409" t="s">
        <v>51</v>
      </c>
      <c r="B2" s="89"/>
      <c r="C2" s="89"/>
      <c r="D2" s="89" t="s">
        <v>191</v>
      </c>
      <c r="E2" s="275" t="e">
        <f>[1]Altalanos!$D$8</f>
        <v>#REF!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12"/>
      <c r="Z2" s="311"/>
      <c r="AA2" s="410" t="s">
        <v>64</v>
      </c>
      <c r="AB2" s="411">
        <v>300</v>
      </c>
      <c r="AC2" s="411">
        <v>250</v>
      </c>
      <c r="AD2" s="411">
        <v>200</v>
      </c>
      <c r="AE2" s="411">
        <v>150</v>
      </c>
      <c r="AF2" s="411">
        <v>120</v>
      </c>
      <c r="AG2" s="411">
        <v>90</v>
      </c>
      <c r="AH2" s="411">
        <v>40</v>
      </c>
      <c r="AI2"/>
      <c r="AJ2"/>
      <c r="AK2"/>
    </row>
    <row r="3" spans="1:37" s="19" customFormat="1" ht="11.25" customHeight="1" x14ac:dyDescent="0.2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11" t="str">
        <f>IF(K4="OB","A",IF(K4="IX","W",IF(K4="","",K4)))</f>
        <v/>
      </c>
      <c r="Z3" s="311"/>
      <c r="AA3" s="410" t="s">
        <v>65</v>
      </c>
      <c r="AB3" s="411">
        <v>280</v>
      </c>
      <c r="AC3" s="411">
        <v>230</v>
      </c>
      <c r="AD3" s="411">
        <v>180</v>
      </c>
      <c r="AE3" s="411">
        <v>140</v>
      </c>
      <c r="AF3" s="411">
        <v>80</v>
      </c>
      <c r="AG3" s="411">
        <v>0</v>
      </c>
      <c r="AH3" s="411">
        <v>0</v>
      </c>
      <c r="AI3"/>
      <c r="AJ3"/>
      <c r="AK3"/>
    </row>
    <row r="4" spans="1:37" s="28" customFormat="1" ht="11.25" customHeight="1" thickBot="1" x14ac:dyDescent="0.25">
      <c r="A4" s="476" t="e">
        <f>[1]Altalanos!$A$10</f>
        <v>#REF!</v>
      </c>
      <c r="B4" s="476"/>
      <c r="C4" s="476"/>
      <c r="D4" s="248"/>
      <c r="E4" s="123"/>
      <c r="F4" s="123"/>
      <c r="G4" s="123" t="e">
        <f>[1]Altalanos!$C$10</f>
        <v>#REF!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e">
        <f>[1]Altalanos!$E$10</f>
        <v>#REF!</v>
      </c>
      <c r="Y4" s="311"/>
      <c r="Z4" s="311"/>
      <c r="AA4" s="410" t="s">
        <v>66</v>
      </c>
      <c r="AB4" s="411">
        <v>250</v>
      </c>
      <c r="AC4" s="411">
        <v>200</v>
      </c>
      <c r="AD4" s="411">
        <v>150</v>
      </c>
      <c r="AE4" s="411">
        <v>120</v>
      </c>
      <c r="AF4" s="411">
        <v>90</v>
      </c>
      <c r="AG4" s="411">
        <v>60</v>
      </c>
      <c r="AH4" s="411">
        <v>25</v>
      </c>
      <c r="AI4"/>
      <c r="AJ4"/>
      <c r="AK4"/>
    </row>
    <row r="5" spans="1:37" s="19" customFormat="1" x14ac:dyDescent="0.2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11" t="e">
        <f>IF(OR([1]Altalanos!$A$8="F1",[1]Altalanos!$A$8="F2",[1]Altalanos!$A$8="N1",[1]Altalanos!$A$8="N2"),1,2)</f>
        <v>#REF!</v>
      </c>
      <c r="Z5" s="311"/>
      <c r="AA5" s="410" t="s">
        <v>67</v>
      </c>
      <c r="AB5" s="411">
        <v>200</v>
      </c>
      <c r="AC5" s="411">
        <v>150</v>
      </c>
      <c r="AD5" s="411">
        <v>120</v>
      </c>
      <c r="AE5" s="411">
        <v>90</v>
      </c>
      <c r="AF5" s="411">
        <v>60</v>
      </c>
      <c r="AG5" s="411">
        <v>40</v>
      </c>
      <c r="AH5" s="411">
        <v>15</v>
      </c>
      <c r="AI5"/>
      <c r="AJ5"/>
      <c r="AK5"/>
    </row>
    <row r="6" spans="1:37" s="345" customFormat="1" ht="14.25" customHeight="1" thickBot="1" x14ac:dyDescent="0.25">
      <c r="A6" s="344"/>
      <c r="B6" s="347"/>
      <c r="C6" s="347"/>
      <c r="D6" s="347"/>
      <c r="E6" s="347"/>
      <c r="F6" s="346" t="str">
        <f>IF(Y3="","",CONCATENATE(AH1," / ",VLOOKUP(Y3,AB1:AH1,5)," pont"))</f>
        <v/>
      </c>
      <c r="G6" s="348"/>
      <c r="H6" s="349"/>
      <c r="I6" s="348"/>
      <c r="J6" s="350"/>
      <c r="K6" s="347" t="str">
        <f>IF(Y3="","",CONCATENATE(VLOOKUP(Y3,AB1:AH1,4)," pont"))</f>
        <v/>
      </c>
      <c r="L6" s="350"/>
      <c r="M6" s="347" t="str">
        <f>IF(Y3="","",CONCATENATE(VLOOKUP(Y3,AB1:AH1,3)," pont"))</f>
        <v/>
      </c>
      <c r="N6" s="350"/>
      <c r="O6" s="347" t="str">
        <f>IF(Y3="","",CONCATENATE(VLOOKUP(Y3,AB1:AH1,2)," pont"))</f>
        <v/>
      </c>
      <c r="P6" s="350"/>
      <c r="Q6" s="347" t="str">
        <f>IF(Y3="","",CONCATENATE(VLOOKUP(Y3,AB1:AH1,1)," pont"))</f>
        <v/>
      </c>
      <c r="R6" s="35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354"/>
      <c r="AJ6" s="354"/>
      <c r="AK6" s="354"/>
    </row>
    <row r="7" spans="1:37" s="34" customFormat="1" ht="12.95" customHeight="1" x14ac:dyDescent="0.2">
      <c r="A7" s="132">
        <v>1</v>
      </c>
      <c r="B7" s="236" t="str">
        <f>IF($E7="","",VLOOKUP($E7,'[1]F12 elő'!$A$7:$O$22,14))</f>
        <v/>
      </c>
      <c r="C7" s="260" t="str">
        <f>IF($E7="","",VLOOKUP($E7,'[1]F12 elő'!$A$7:$O$22,15))</f>
        <v/>
      </c>
      <c r="D7" s="260" t="str">
        <f>IF($E7="","",VLOOKUP($E7,'[1]F12 elő'!$A$7:$O$22,5))</f>
        <v/>
      </c>
      <c r="E7" s="133"/>
      <c r="F7" s="134" t="s">
        <v>187</v>
      </c>
      <c r="G7" s="134" t="str">
        <f>IF($E7="","",VLOOKUP($E7,'[1]F12 elő'!$A$7:$O$22,3))</f>
        <v/>
      </c>
      <c r="H7" s="134"/>
      <c r="I7" s="134" t="str">
        <f>IF($E7="","",VLOOKUP($E7,'[1]F12 elő'!$A$7:$O$22,4))</f>
        <v/>
      </c>
      <c r="J7" s="136"/>
      <c r="K7" s="135"/>
      <c r="L7" s="135"/>
      <c r="M7" s="135"/>
      <c r="N7" s="135"/>
      <c r="O7" s="138"/>
      <c r="P7" s="139"/>
      <c r="Q7" s="140"/>
      <c r="R7" s="141"/>
      <c r="S7" s="142"/>
      <c r="U7" s="143" t="e">
        <f>[1]Birók!P21</f>
        <v>#REF!</v>
      </c>
      <c r="Y7" s="311"/>
      <c r="Z7" s="311"/>
      <c r="AA7" s="410" t="s">
        <v>69</v>
      </c>
      <c r="AB7" s="411">
        <v>120</v>
      </c>
      <c r="AC7" s="411">
        <v>90</v>
      </c>
      <c r="AD7" s="411">
        <v>60</v>
      </c>
      <c r="AE7" s="411">
        <v>40</v>
      </c>
      <c r="AF7" s="411">
        <v>25</v>
      </c>
      <c r="AG7" s="411">
        <v>10</v>
      </c>
      <c r="AH7" s="411">
        <v>5</v>
      </c>
      <c r="AI7"/>
      <c r="AJ7"/>
      <c r="AK7"/>
    </row>
    <row r="8" spans="1:37" s="34" customFormat="1" ht="12.95" customHeight="1" x14ac:dyDescent="0.2">
      <c r="A8" s="144"/>
      <c r="B8" s="273"/>
      <c r="C8" s="269"/>
      <c r="D8" s="269"/>
      <c r="E8" s="145"/>
      <c r="F8" s="146"/>
      <c r="G8" s="146"/>
      <c r="H8" s="147"/>
      <c r="I8" s="333" t="s">
        <v>0</v>
      </c>
      <c r="J8" s="149"/>
      <c r="K8" s="150" t="s">
        <v>187</v>
      </c>
      <c r="L8" s="150"/>
      <c r="M8" s="135"/>
      <c r="N8" s="135"/>
      <c r="O8" s="138"/>
      <c r="P8" s="139"/>
      <c r="Q8" s="140"/>
      <c r="R8" s="141"/>
      <c r="S8" s="142"/>
      <c r="U8" s="151" t="e">
        <f>[1]Birók!P22</f>
        <v>#REF!</v>
      </c>
      <c r="Y8" s="311"/>
      <c r="Z8" s="311"/>
      <c r="AA8" s="410" t="s">
        <v>70</v>
      </c>
      <c r="AB8" s="411">
        <v>90</v>
      </c>
      <c r="AC8" s="411">
        <v>60</v>
      </c>
      <c r="AD8" s="411">
        <v>40</v>
      </c>
      <c r="AE8" s="411">
        <v>25</v>
      </c>
      <c r="AF8" s="411">
        <v>10</v>
      </c>
      <c r="AG8" s="411">
        <v>5</v>
      </c>
      <c r="AH8" s="411">
        <v>2</v>
      </c>
      <c r="AI8"/>
      <c r="AJ8"/>
      <c r="AK8"/>
    </row>
    <row r="9" spans="1:37" s="34" customFormat="1" ht="12.95" customHeight="1" x14ac:dyDescent="0.2">
      <c r="A9" s="144">
        <v>2</v>
      </c>
      <c r="B9" s="236" t="str">
        <f>IF($E9="","",VLOOKUP($E9,'[1]F12 elő'!$A$7:$O$22,14))</f>
        <v/>
      </c>
      <c r="C9" s="260" t="str">
        <f>IF($E9="","",VLOOKUP($E9,'[1]F12 elő'!$A$7:$O$22,15))</f>
        <v/>
      </c>
      <c r="D9" s="260" t="str">
        <f>IF($E9="","",VLOOKUP($E9,'[1]F12 elő'!$A$7:$O$22,5))</f>
        <v/>
      </c>
      <c r="E9" s="133"/>
      <c r="F9" s="152" t="s">
        <v>74</v>
      </c>
      <c r="G9" s="152" t="str">
        <f>IF($E9="","",VLOOKUP($E9,'[1]F12 elő'!$A$7:$O$22,3))</f>
        <v/>
      </c>
      <c r="H9" s="152"/>
      <c r="I9" s="134" t="str">
        <f>IF($E9="","",VLOOKUP($E9,'[1]F12 elő'!$A$7:$O$22,4))</f>
        <v/>
      </c>
      <c r="J9" s="153"/>
      <c r="K9" s="135"/>
      <c r="L9" s="154"/>
      <c r="M9" s="135"/>
      <c r="N9" s="135"/>
      <c r="O9" s="138"/>
      <c r="P9" s="139"/>
      <c r="Q9" s="140"/>
      <c r="R9" s="141"/>
      <c r="S9" s="142"/>
      <c r="U9" s="151" t="e">
        <f>[1]Birók!P23</f>
        <v>#REF!</v>
      </c>
      <c r="Y9" s="311"/>
      <c r="Z9" s="311"/>
      <c r="AA9" s="410" t="s">
        <v>71</v>
      </c>
      <c r="AB9" s="411">
        <v>60</v>
      </c>
      <c r="AC9" s="411">
        <v>40</v>
      </c>
      <c r="AD9" s="411">
        <v>25</v>
      </c>
      <c r="AE9" s="411">
        <v>10</v>
      </c>
      <c r="AF9" s="411">
        <v>5</v>
      </c>
      <c r="AG9" s="411">
        <v>2</v>
      </c>
      <c r="AH9" s="411">
        <v>1</v>
      </c>
      <c r="AI9"/>
      <c r="AJ9"/>
      <c r="AK9"/>
    </row>
    <row r="10" spans="1:37" s="34" customFormat="1" ht="12.95" customHeight="1" x14ac:dyDescent="0.2">
      <c r="A10" s="144"/>
      <c r="B10" s="273"/>
      <c r="C10" s="269"/>
      <c r="D10" s="269"/>
      <c r="E10" s="155"/>
      <c r="F10" s="146"/>
      <c r="G10" s="146"/>
      <c r="H10" s="147"/>
      <c r="I10" s="135"/>
      <c r="J10" s="156"/>
      <c r="K10" s="148" t="s">
        <v>0</v>
      </c>
      <c r="L10" s="157"/>
      <c r="M10" s="150" t="s">
        <v>187</v>
      </c>
      <c r="N10" s="158"/>
      <c r="O10" s="159"/>
      <c r="P10" s="159"/>
      <c r="Q10" s="140"/>
      <c r="R10" s="141"/>
      <c r="S10" s="142"/>
      <c r="U10" s="151" t="e">
        <f>[1]Birók!P24</f>
        <v>#REF!</v>
      </c>
      <c r="Y10" s="311"/>
      <c r="Z10" s="311"/>
      <c r="AA10" s="410" t="s">
        <v>72</v>
      </c>
      <c r="AB10" s="411">
        <v>40</v>
      </c>
      <c r="AC10" s="411">
        <v>25</v>
      </c>
      <c r="AD10" s="411">
        <v>15</v>
      </c>
      <c r="AE10" s="411">
        <v>7</v>
      </c>
      <c r="AF10" s="411">
        <v>4</v>
      </c>
      <c r="AG10" s="411">
        <v>1</v>
      </c>
      <c r="AH10" s="411">
        <v>0</v>
      </c>
      <c r="AI10"/>
      <c r="AJ10"/>
      <c r="AK10"/>
    </row>
    <row r="11" spans="1:37" s="34" customFormat="1" ht="12.95" customHeight="1" x14ac:dyDescent="0.2">
      <c r="A11" s="144">
        <v>3</v>
      </c>
      <c r="B11" s="236" t="str">
        <f>IF($E11="","",VLOOKUP($E11,'[1]F12 elő'!$A$7:$O$22,14))</f>
        <v/>
      </c>
      <c r="C11" s="260" t="str">
        <f>IF($E11="","",VLOOKUP($E11,'[1]F12 elő'!$A$7:$O$22,15))</f>
        <v/>
      </c>
      <c r="D11" s="260" t="str">
        <f>IF($E11="","",VLOOKUP($E11,'[1]F12 elő'!$A$7:$O$22,5))</f>
        <v/>
      </c>
      <c r="E11" s="133"/>
      <c r="F11" s="152" t="s">
        <v>190</v>
      </c>
      <c r="G11" s="152" t="str">
        <f>IF($E11="","",VLOOKUP($E11,'[1]F12 elő'!$A$7:$O$22,3))</f>
        <v/>
      </c>
      <c r="H11" s="152"/>
      <c r="I11" s="152" t="str">
        <f>IF($E11="","",VLOOKUP($E11,'[1]F12 elő'!$A$7:$O$22,4))</f>
        <v/>
      </c>
      <c r="J11" s="136"/>
      <c r="K11" s="135"/>
      <c r="L11" s="160"/>
      <c r="M11" s="135" t="s">
        <v>149</v>
      </c>
      <c r="N11" s="161"/>
      <c r="O11" s="159"/>
      <c r="P11" s="159"/>
      <c r="Q11" s="140"/>
      <c r="R11" s="141"/>
      <c r="S11" s="142"/>
      <c r="U11" s="151" t="e">
        <f>[1]Birók!P25</f>
        <v>#REF!</v>
      </c>
      <c r="Y11" s="311"/>
      <c r="Z11" s="311"/>
      <c r="AA11" s="410" t="s">
        <v>73</v>
      </c>
      <c r="AB11" s="411">
        <v>25</v>
      </c>
      <c r="AC11" s="411">
        <v>15</v>
      </c>
      <c r="AD11" s="411">
        <v>10</v>
      </c>
      <c r="AE11" s="411">
        <v>6</v>
      </c>
      <c r="AF11" s="411">
        <v>3</v>
      </c>
      <c r="AG11" s="411">
        <v>1</v>
      </c>
      <c r="AH11" s="411">
        <v>0</v>
      </c>
      <c r="AI11"/>
      <c r="AJ11"/>
      <c r="AK11"/>
    </row>
    <row r="12" spans="1:37" s="34" customFormat="1" ht="12.95" customHeight="1" x14ac:dyDescent="0.2">
      <c r="A12" s="144"/>
      <c r="B12" s="273"/>
      <c r="C12" s="269"/>
      <c r="D12" s="269"/>
      <c r="E12" s="155"/>
      <c r="F12" s="146"/>
      <c r="G12" s="146"/>
      <c r="H12" s="147"/>
      <c r="I12" s="333" t="s">
        <v>0</v>
      </c>
      <c r="J12" s="149"/>
      <c r="K12" s="150" t="s">
        <v>195</v>
      </c>
      <c r="L12" s="162"/>
      <c r="M12" s="135"/>
      <c r="N12" s="161"/>
      <c r="O12" s="159"/>
      <c r="P12" s="159"/>
      <c r="Q12" s="140"/>
      <c r="R12" s="141"/>
      <c r="S12" s="142"/>
      <c r="U12" s="151" t="e">
        <f>[1]Birók!P26</f>
        <v>#REF!</v>
      </c>
      <c r="Y12" s="311"/>
      <c r="Z12" s="311"/>
      <c r="AA12" s="410" t="s">
        <v>78</v>
      </c>
      <c r="AB12" s="411">
        <v>15</v>
      </c>
      <c r="AC12" s="411">
        <v>10</v>
      </c>
      <c r="AD12" s="411">
        <v>6</v>
      </c>
      <c r="AE12" s="411">
        <v>3</v>
      </c>
      <c r="AF12" s="411">
        <v>1</v>
      </c>
      <c r="AG12" s="411">
        <v>0</v>
      </c>
      <c r="AH12" s="411">
        <v>0</v>
      </c>
      <c r="AI12"/>
      <c r="AJ12"/>
      <c r="AK12"/>
    </row>
    <row r="13" spans="1:37" s="34" customFormat="1" ht="12.95" customHeight="1" x14ac:dyDescent="0.2">
      <c r="A13" s="144">
        <v>4</v>
      </c>
      <c r="B13" s="236" t="str">
        <f>IF($E13="","",VLOOKUP($E13,'[1]F12 elő'!$A$7:$O$22,14))</f>
        <v/>
      </c>
      <c r="C13" s="260" t="str">
        <f>IF($E13="","",VLOOKUP($E13,'[1]F12 elő'!$A$7:$O$22,15))</f>
        <v/>
      </c>
      <c r="D13" s="260" t="str">
        <f>IF($E13="","",VLOOKUP($E13,'[1]F12 elő'!$A$7:$O$22,5))</f>
        <v/>
      </c>
      <c r="E13" s="133"/>
      <c r="F13" s="152" t="s">
        <v>180</v>
      </c>
      <c r="G13" s="152" t="str">
        <f>IF($E13="","",VLOOKUP($E13,'[1]F12 elő'!$A$7:$O$22,3))</f>
        <v/>
      </c>
      <c r="H13" s="152"/>
      <c r="I13" s="152" t="str">
        <f>IF($E13="","",VLOOKUP($E13,'[1]F12 elő'!$A$7:$O$22,4))</f>
        <v/>
      </c>
      <c r="J13" s="163"/>
      <c r="K13" s="135" t="s">
        <v>145</v>
      </c>
      <c r="L13" s="135"/>
      <c r="M13" s="135"/>
      <c r="N13" s="161"/>
      <c r="O13" s="159"/>
      <c r="P13" s="159"/>
      <c r="Q13" s="140"/>
      <c r="R13" s="141"/>
      <c r="S13" s="142"/>
      <c r="U13" s="151" t="e">
        <f>[1]Birók!P27</f>
        <v>#REF!</v>
      </c>
      <c r="Y13" s="311"/>
      <c r="Z13" s="311"/>
      <c r="AA13" s="410" t="s">
        <v>74</v>
      </c>
      <c r="AB13" s="411">
        <v>10</v>
      </c>
      <c r="AC13" s="411">
        <v>6</v>
      </c>
      <c r="AD13" s="411">
        <v>3</v>
      </c>
      <c r="AE13" s="411">
        <v>1</v>
      </c>
      <c r="AF13" s="411">
        <v>0</v>
      </c>
      <c r="AG13" s="411">
        <v>0</v>
      </c>
      <c r="AH13" s="411">
        <v>0</v>
      </c>
      <c r="AI13"/>
      <c r="AJ13"/>
      <c r="AK13"/>
    </row>
    <row r="14" spans="1:37" s="34" customFormat="1" ht="12.95" customHeight="1" x14ac:dyDescent="0.2">
      <c r="A14" s="144"/>
      <c r="B14" s="273"/>
      <c r="C14" s="269"/>
      <c r="D14" s="269"/>
      <c r="E14" s="155"/>
      <c r="F14" s="135"/>
      <c r="G14" s="135"/>
      <c r="H14" s="65"/>
      <c r="I14" s="164"/>
      <c r="J14" s="156"/>
      <c r="K14" s="135"/>
      <c r="L14" s="135"/>
      <c r="M14" s="148" t="s">
        <v>0</v>
      </c>
      <c r="N14" s="157"/>
      <c r="O14" s="150" t="s">
        <v>187</v>
      </c>
      <c r="P14" s="158"/>
      <c r="Q14" s="140"/>
      <c r="R14" s="141"/>
      <c r="S14" s="142"/>
      <c r="U14" s="151" t="e">
        <f>[1]Birók!P28</f>
        <v>#REF!</v>
      </c>
      <c r="Y14" s="311"/>
      <c r="Z14" s="311"/>
      <c r="AA14" s="410" t="s">
        <v>75</v>
      </c>
      <c r="AB14" s="411">
        <v>3</v>
      </c>
      <c r="AC14" s="411">
        <v>2</v>
      </c>
      <c r="AD14" s="411">
        <v>1</v>
      </c>
      <c r="AE14" s="411">
        <v>0</v>
      </c>
      <c r="AF14" s="411">
        <v>0</v>
      </c>
      <c r="AG14" s="411">
        <v>0</v>
      </c>
      <c r="AH14" s="411">
        <v>0</v>
      </c>
      <c r="AI14"/>
      <c r="AJ14"/>
      <c r="AK14"/>
    </row>
    <row r="15" spans="1:37" s="34" customFormat="1" ht="12.95" customHeight="1" x14ac:dyDescent="0.2">
      <c r="A15" s="132">
        <v>5</v>
      </c>
      <c r="B15" s="236" t="str">
        <f>IF($E15="","",VLOOKUP($E15,'[1]F12 elő'!$A$7:$O$22,14))</f>
        <v/>
      </c>
      <c r="C15" s="260" t="str">
        <f>IF($E15="","",VLOOKUP($E15,'[1]F12 elő'!$A$7:$O$22,15))</f>
        <v/>
      </c>
      <c r="D15" s="260" t="str">
        <f>IF($E15="","",VLOOKUP($E15,'[1]F12 elő'!$A$7:$O$22,5))</f>
        <v/>
      </c>
      <c r="E15" s="133"/>
      <c r="F15" s="134" t="s">
        <v>111</v>
      </c>
      <c r="G15" s="134" t="str">
        <f>IF($E15="","",VLOOKUP($E15,'[1]F12 elő'!$A$7:$O$22,3))</f>
        <v/>
      </c>
      <c r="H15" s="134"/>
      <c r="I15" s="134" t="str">
        <f>IF($E15="","",VLOOKUP($E15,'[1]F12 elő'!$A$7:$O$22,4))</f>
        <v/>
      </c>
      <c r="J15" s="165"/>
      <c r="K15" s="135"/>
      <c r="L15" s="135"/>
      <c r="M15" s="135"/>
      <c r="N15" s="161"/>
      <c r="O15" s="135" t="s">
        <v>150</v>
      </c>
      <c r="P15" s="161"/>
      <c r="Q15" s="140"/>
      <c r="R15" s="141"/>
      <c r="S15" s="142"/>
      <c r="U15" s="151" t="e">
        <f>[1]Birók!P29</f>
        <v>#REF!</v>
      </c>
      <c r="Y15" s="311"/>
      <c r="Z15" s="311"/>
      <c r="AA15" s="410"/>
      <c r="AB15" s="410"/>
      <c r="AC15" s="410"/>
      <c r="AD15" s="410"/>
      <c r="AE15" s="410"/>
      <c r="AF15" s="410"/>
      <c r="AG15" s="410"/>
      <c r="AH15" s="410"/>
      <c r="AI15"/>
      <c r="AJ15"/>
      <c r="AK15"/>
    </row>
    <row r="16" spans="1:37" s="34" customFormat="1" ht="12.95" customHeight="1" thickBot="1" x14ac:dyDescent="0.25">
      <c r="A16" s="144"/>
      <c r="B16" s="273"/>
      <c r="C16" s="269"/>
      <c r="D16" s="269"/>
      <c r="E16" s="155"/>
      <c r="F16" s="146"/>
      <c r="G16" s="146"/>
      <c r="H16" s="147"/>
      <c r="I16" s="333" t="s">
        <v>0</v>
      </c>
      <c r="J16" s="149"/>
      <c r="K16" s="150" t="s">
        <v>111</v>
      </c>
      <c r="L16" s="150"/>
      <c r="M16" s="135"/>
      <c r="N16" s="161"/>
      <c r="O16" s="159"/>
      <c r="P16" s="161"/>
      <c r="Q16" s="140"/>
      <c r="R16" s="141"/>
      <c r="S16" s="142"/>
      <c r="U16" s="166" t="e">
        <f>[1]Birók!P30</f>
        <v>#REF!</v>
      </c>
      <c r="Y16" s="311"/>
      <c r="Z16" s="311"/>
      <c r="AA16" s="410" t="s">
        <v>64</v>
      </c>
      <c r="AB16" s="411">
        <v>150</v>
      </c>
      <c r="AC16" s="411">
        <v>120</v>
      </c>
      <c r="AD16" s="411">
        <v>90</v>
      </c>
      <c r="AE16" s="411">
        <v>60</v>
      </c>
      <c r="AF16" s="411">
        <v>40</v>
      </c>
      <c r="AG16" s="411">
        <v>25</v>
      </c>
      <c r="AH16" s="411">
        <v>15</v>
      </c>
      <c r="AI16"/>
      <c r="AJ16"/>
      <c r="AK16"/>
    </row>
    <row r="17" spans="1:37" s="34" customFormat="1" ht="12.95" customHeight="1" x14ac:dyDescent="0.2">
      <c r="A17" s="144">
        <v>6</v>
      </c>
      <c r="B17" s="236" t="str">
        <f>IF($E17="","",VLOOKUP($E17,'[1]F12 elő'!$A$7:$O$22,14))</f>
        <v/>
      </c>
      <c r="C17" s="260" t="str">
        <f>IF($E17="","",VLOOKUP($E17,'[1]F12 elő'!$A$7:$O$22,15))</f>
        <v/>
      </c>
      <c r="D17" s="260" t="str">
        <f>IF($E17="","",VLOOKUP($E17,'[1]F12 elő'!$A$7:$O$22,5))</f>
        <v/>
      </c>
      <c r="E17" s="133"/>
      <c r="F17" s="152" t="s">
        <v>74</v>
      </c>
      <c r="G17" s="152" t="str">
        <f>IF($E17="","",VLOOKUP($E17,'[1]F12 elő'!$A$7:$O$22,3))</f>
        <v/>
      </c>
      <c r="H17" s="152"/>
      <c r="I17" s="152" t="str">
        <f>IF($E17="","",VLOOKUP($E17,'[1]F12 elő'!$A$7:$O$22,4))</f>
        <v/>
      </c>
      <c r="J17" s="153"/>
      <c r="K17" s="135"/>
      <c r="L17" s="154"/>
      <c r="M17" s="135"/>
      <c r="N17" s="161"/>
      <c r="O17" s="159"/>
      <c r="P17" s="161"/>
      <c r="Q17" s="140"/>
      <c r="R17" s="141"/>
      <c r="S17" s="142"/>
      <c r="Y17" s="311"/>
      <c r="Z17" s="311"/>
      <c r="AA17" s="410" t="s">
        <v>66</v>
      </c>
      <c r="AB17" s="411">
        <v>120</v>
      </c>
      <c r="AC17" s="411">
        <v>90</v>
      </c>
      <c r="AD17" s="411">
        <v>60</v>
      </c>
      <c r="AE17" s="411">
        <v>40</v>
      </c>
      <c r="AF17" s="411">
        <v>25</v>
      </c>
      <c r="AG17" s="411">
        <v>15</v>
      </c>
      <c r="AH17" s="411">
        <v>8</v>
      </c>
      <c r="AI17"/>
      <c r="AJ17"/>
      <c r="AK17"/>
    </row>
    <row r="18" spans="1:37" s="34" customFormat="1" ht="12.95" customHeight="1" x14ac:dyDescent="0.2">
      <c r="A18" s="144"/>
      <c r="B18" s="273"/>
      <c r="C18" s="269"/>
      <c r="D18" s="269"/>
      <c r="E18" s="155"/>
      <c r="F18" s="146"/>
      <c r="G18" s="146"/>
      <c r="H18" s="147"/>
      <c r="I18" s="135"/>
      <c r="J18" s="156"/>
      <c r="K18" s="148" t="s">
        <v>0</v>
      </c>
      <c r="L18" s="157"/>
      <c r="M18" s="150" t="s">
        <v>111</v>
      </c>
      <c r="N18" s="167"/>
      <c r="O18" s="159"/>
      <c r="P18" s="161"/>
      <c r="Q18" s="140"/>
      <c r="R18" s="141"/>
      <c r="S18" s="142"/>
      <c r="Y18" s="311"/>
      <c r="Z18" s="311"/>
      <c r="AA18" s="410" t="s">
        <v>67</v>
      </c>
      <c r="AB18" s="411">
        <v>90</v>
      </c>
      <c r="AC18" s="411">
        <v>60</v>
      </c>
      <c r="AD18" s="411">
        <v>40</v>
      </c>
      <c r="AE18" s="411">
        <v>25</v>
      </c>
      <c r="AF18" s="411">
        <v>15</v>
      </c>
      <c r="AG18" s="411">
        <v>8</v>
      </c>
      <c r="AH18" s="411">
        <v>4</v>
      </c>
      <c r="AI18"/>
      <c r="AJ18"/>
      <c r="AK18"/>
    </row>
    <row r="19" spans="1:37" s="34" customFormat="1" ht="12.95" customHeight="1" x14ac:dyDescent="0.2">
      <c r="A19" s="144">
        <v>7</v>
      </c>
      <c r="B19" s="236" t="str">
        <f>IF($E19="","",VLOOKUP($E19,'[1]F12 elő'!$A$7:$O$22,14))</f>
        <v/>
      </c>
      <c r="C19" s="260" t="str">
        <f>IF($E19="","",VLOOKUP($E19,'[1]F12 elő'!$A$7:$O$22,15))</f>
        <v/>
      </c>
      <c r="D19" s="260" t="str">
        <f>IF($E19="","",VLOOKUP($E19,'[1]F12 elő'!$A$7:$O$22,5))</f>
        <v/>
      </c>
      <c r="E19" s="133"/>
      <c r="F19" s="152" t="s">
        <v>183</v>
      </c>
      <c r="G19" s="152" t="str">
        <f>IF($E19="","",VLOOKUP($E19,'[1]F12 elő'!$A$7:$O$22,3))</f>
        <v/>
      </c>
      <c r="H19" s="152"/>
      <c r="I19" s="152" t="str">
        <f>IF($E19="","",VLOOKUP($E19,'[1]F12 elő'!$A$7:$O$22,4))</f>
        <v/>
      </c>
      <c r="J19" s="136"/>
      <c r="K19" s="135"/>
      <c r="L19" s="160"/>
      <c r="M19" s="135" t="s">
        <v>150</v>
      </c>
      <c r="N19" s="159"/>
      <c r="O19" s="159"/>
      <c r="P19" s="161"/>
      <c r="Q19" s="140"/>
      <c r="R19" s="141"/>
      <c r="S19" s="142"/>
      <c r="Y19" s="311"/>
      <c r="Z19" s="311"/>
      <c r="AA19" s="410" t="s">
        <v>68</v>
      </c>
      <c r="AB19" s="411">
        <v>60</v>
      </c>
      <c r="AC19" s="411">
        <v>40</v>
      </c>
      <c r="AD19" s="411">
        <v>25</v>
      </c>
      <c r="AE19" s="411">
        <v>15</v>
      </c>
      <c r="AF19" s="411">
        <v>8</v>
      </c>
      <c r="AG19" s="411">
        <v>4</v>
      </c>
      <c r="AH19" s="411">
        <v>2</v>
      </c>
      <c r="AI19"/>
      <c r="AJ19"/>
      <c r="AK19"/>
    </row>
    <row r="20" spans="1:37" s="34" customFormat="1" ht="12.95" customHeight="1" x14ac:dyDescent="0.2">
      <c r="A20" s="144"/>
      <c r="B20" s="273"/>
      <c r="C20" s="269"/>
      <c r="D20" s="269"/>
      <c r="E20" s="145"/>
      <c r="F20" s="146"/>
      <c r="G20" s="146"/>
      <c r="H20" s="147"/>
      <c r="I20" s="333" t="s">
        <v>0</v>
      </c>
      <c r="J20" s="149"/>
      <c r="K20" s="150" t="s">
        <v>196</v>
      </c>
      <c r="L20" s="162"/>
      <c r="M20" s="135"/>
      <c r="N20" s="159"/>
      <c r="O20" s="159"/>
      <c r="P20" s="161"/>
      <c r="Q20" s="140"/>
      <c r="R20" s="141"/>
      <c r="S20" s="142"/>
      <c r="Y20" s="311"/>
      <c r="Z20" s="311"/>
      <c r="AA20" s="410" t="s">
        <v>69</v>
      </c>
      <c r="AB20" s="411">
        <v>40</v>
      </c>
      <c r="AC20" s="411">
        <v>25</v>
      </c>
      <c r="AD20" s="411">
        <v>15</v>
      </c>
      <c r="AE20" s="411">
        <v>8</v>
      </c>
      <c r="AF20" s="411">
        <v>4</v>
      </c>
      <c r="AG20" s="411">
        <v>2</v>
      </c>
      <c r="AH20" s="411">
        <v>1</v>
      </c>
      <c r="AI20"/>
      <c r="AJ20"/>
      <c r="AK20"/>
    </row>
    <row r="21" spans="1:37" s="34" customFormat="1" ht="12.95" customHeight="1" x14ac:dyDescent="0.2">
      <c r="A21" s="144">
        <v>8</v>
      </c>
      <c r="B21" s="236" t="str">
        <f>IF($E21="","",VLOOKUP($E21,'[1]F12 elő'!$A$7:$O$22,14))</f>
        <v/>
      </c>
      <c r="C21" s="260" t="str">
        <f>IF($E21="","",VLOOKUP($E21,'[1]F12 elő'!$A$7:$O$22,15))</f>
        <v/>
      </c>
      <c r="D21" s="260" t="str">
        <f>IF($E21="","",VLOOKUP($E21,'[1]F12 elő'!$A$7:$O$22,5))</f>
        <v/>
      </c>
      <c r="E21" s="133"/>
      <c r="F21" s="152" t="s">
        <v>189</v>
      </c>
      <c r="G21" s="152" t="str">
        <f>IF($E21="","",VLOOKUP($E21,'[1]F12 elő'!$A$7:$O$22,3))</f>
        <v/>
      </c>
      <c r="H21" s="152"/>
      <c r="I21" s="152" t="str">
        <f>IF($E21="","",VLOOKUP($E21,'[1]F12 elő'!$A$7:$O$22,4))</f>
        <v/>
      </c>
      <c r="J21" s="163"/>
      <c r="K21" s="135"/>
      <c r="L21" s="135"/>
      <c r="M21" s="135"/>
      <c r="N21" s="159"/>
      <c r="O21" s="159"/>
      <c r="P21" s="161"/>
      <c r="Q21" s="140"/>
      <c r="R21" s="141"/>
      <c r="S21" s="142"/>
      <c r="Y21" s="311"/>
      <c r="Z21" s="311"/>
      <c r="AA21" s="410" t="s">
        <v>70</v>
      </c>
      <c r="AB21" s="411">
        <v>25</v>
      </c>
      <c r="AC21" s="411">
        <v>15</v>
      </c>
      <c r="AD21" s="411">
        <v>10</v>
      </c>
      <c r="AE21" s="411">
        <v>6</v>
      </c>
      <c r="AF21" s="411">
        <v>3</v>
      </c>
      <c r="AG21" s="411">
        <v>1</v>
      </c>
      <c r="AH21" s="411">
        <v>0</v>
      </c>
      <c r="AI21"/>
      <c r="AJ21"/>
      <c r="AK21"/>
    </row>
    <row r="22" spans="1:37" s="34" customFormat="1" ht="12.95" customHeight="1" x14ac:dyDescent="0.2">
      <c r="A22" s="144"/>
      <c r="B22" s="273"/>
      <c r="C22" s="269"/>
      <c r="D22" s="269"/>
      <c r="E22" s="145"/>
      <c r="F22" s="164"/>
      <c r="G22" s="164"/>
      <c r="H22" s="168"/>
      <c r="I22" s="164"/>
      <c r="J22" s="156"/>
      <c r="K22" s="135"/>
      <c r="L22" s="135"/>
      <c r="M22" s="135"/>
      <c r="N22" s="159"/>
      <c r="O22" s="148" t="s">
        <v>0</v>
      </c>
      <c r="P22" s="157"/>
      <c r="Q22" s="150" t="s">
        <v>187</v>
      </c>
      <c r="R22" s="158"/>
      <c r="S22" s="142"/>
      <c r="Y22" s="311"/>
      <c r="Z22" s="311"/>
      <c r="AA22" s="410" t="s">
        <v>71</v>
      </c>
      <c r="AB22" s="411">
        <v>15</v>
      </c>
      <c r="AC22" s="411">
        <v>10</v>
      </c>
      <c r="AD22" s="411">
        <v>6</v>
      </c>
      <c r="AE22" s="411">
        <v>3</v>
      </c>
      <c r="AF22" s="411">
        <v>1</v>
      </c>
      <c r="AG22" s="411">
        <v>0</v>
      </c>
      <c r="AH22" s="411">
        <v>0</v>
      </c>
      <c r="AI22"/>
      <c r="AJ22"/>
      <c r="AK22"/>
    </row>
    <row r="23" spans="1:37" s="34" customFormat="1" ht="12.95" customHeight="1" x14ac:dyDescent="0.2">
      <c r="A23" s="144">
        <v>9</v>
      </c>
      <c r="B23" s="236" t="str">
        <f>IF($E23="","",VLOOKUP($E23,'[1]F12 elő'!$A$7:$O$22,14))</f>
        <v/>
      </c>
      <c r="C23" s="260" t="str">
        <f>IF($E23="","",VLOOKUP($E23,'[1]F12 elő'!$A$7:$O$22,15))</f>
        <v/>
      </c>
      <c r="D23" s="260" t="str">
        <f>IF($E23="","",VLOOKUP($E23,'[1]F12 elő'!$A$7:$O$22,5))</f>
        <v/>
      </c>
      <c r="E23" s="133"/>
      <c r="F23" s="152" t="s">
        <v>110</v>
      </c>
      <c r="G23" s="152" t="str">
        <f>IF($E23="","",VLOOKUP($E23,'[1]F12 elő'!$A$7:$O$22,3))</f>
        <v/>
      </c>
      <c r="H23" s="152"/>
      <c r="I23" s="152" t="str">
        <f>IF($E23="","",VLOOKUP($E23,'[1]F12 elő'!$A$7:$O$22,4))</f>
        <v/>
      </c>
      <c r="J23" s="136"/>
      <c r="K23" s="135"/>
      <c r="L23" s="135"/>
      <c r="M23" s="135"/>
      <c r="N23" s="159"/>
      <c r="O23" s="135"/>
      <c r="P23" s="161"/>
      <c r="Q23" s="135" t="s">
        <v>149</v>
      </c>
      <c r="R23" s="159"/>
      <c r="S23" s="142"/>
      <c r="Y23" s="311"/>
      <c r="Z23" s="311"/>
      <c r="AA23" s="410" t="s">
        <v>72</v>
      </c>
      <c r="AB23" s="411">
        <v>10</v>
      </c>
      <c r="AC23" s="411">
        <v>6</v>
      </c>
      <c r="AD23" s="411">
        <v>3</v>
      </c>
      <c r="AE23" s="411">
        <v>1</v>
      </c>
      <c r="AF23" s="411">
        <v>0</v>
      </c>
      <c r="AG23" s="411">
        <v>0</v>
      </c>
      <c r="AH23" s="411">
        <v>0</v>
      </c>
      <c r="AI23"/>
      <c r="AJ23"/>
      <c r="AK23"/>
    </row>
    <row r="24" spans="1:37" s="34" customFormat="1" ht="12.95" customHeight="1" x14ac:dyDescent="0.2">
      <c r="A24" s="144"/>
      <c r="B24" s="273"/>
      <c r="C24" s="269"/>
      <c r="D24" s="269"/>
      <c r="E24" s="145"/>
      <c r="F24" s="146"/>
      <c r="G24" s="146"/>
      <c r="H24" s="147"/>
      <c r="I24" s="333" t="s">
        <v>0</v>
      </c>
      <c r="J24" s="149"/>
      <c r="K24" s="150" t="s">
        <v>197</v>
      </c>
      <c r="L24" s="150"/>
      <c r="M24" s="135"/>
      <c r="N24" s="159"/>
      <c r="O24" s="159"/>
      <c r="P24" s="161"/>
      <c r="Q24" s="140"/>
      <c r="R24" s="141"/>
      <c r="S24" s="142"/>
      <c r="Y24" s="311"/>
      <c r="Z24" s="311"/>
      <c r="AA24" s="410" t="s">
        <v>73</v>
      </c>
      <c r="AB24" s="411">
        <v>6</v>
      </c>
      <c r="AC24" s="411">
        <v>3</v>
      </c>
      <c r="AD24" s="411">
        <v>1</v>
      </c>
      <c r="AE24" s="411">
        <v>0</v>
      </c>
      <c r="AF24" s="411">
        <v>0</v>
      </c>
      <c r="AG24" s="411">
        <v>0</v>
      </c>
      <c r="AH24" s="411">
        <v>0</v>
      </c>
      <c r="AI24"/>
      <c r="AJ24"/>
      <c r="AK24"/>
    </row>
    <row r="25" spans="1:37" s="34" customFormat="1" ht="12.95" customHeight="1" x14ac:dyDescent="0.2">
      <c r="A25" s="144">
        <v>10</v>
      </c>
      <c r="B25" s="236" t="str">
        <f>IF($E25="","",VLOOKUP($E25,'[1]F12 elő'!$A$7:$O$22,14))</f>
        <v/>
      </c>
      <c r="C25" s="260" t="str">
        <f>IF($E25="","",VLOOKUP($E25,'[1]F12 elő'!$A$7:$O$22,15))</f>
        <v/>
      </c>
      <c r="D25" s="260" t="str">
        <f>IF($E25="","",VLOOKUP($E25,'[1]F12 elő'!$A$7:$O$22,5))</f>
        <v/>
      </c>
      <c r="E25" s="133"/>
      <c r="F25" s="152" t="s">
        <v>103</v>
      </c>
      <c r="G25" s="152" t="str">
        <f>IF($E25="","",VLOOKUP($E25,'[1]F12 elő'!$A$7:$O$22,3))</f>
        <v/>
      </c>
      <c r="H25" s="152"/>
      <c r="I25" s="152" t="str">
        <f>IF($E25="","",VLOOKUP($E25,'[1]F12 elő'!$A$7:$O$22,4))</f>
        <v/>
      </c>
      <c r="J25" s="153"/>
      <c r="K25" s="135" t="s">
        <v>150</v>
      </c>
      <c r="L25" s="154"/>
      <c r="M25" s="135"/>
      <c r="N25" s="159"/>
      <c r="O25" s="159"/>
      <c r="P25" s="161"/>
      <c r="Q25" s="140"/>
      <c r="R25" s="141"/>
      <c r="S25" s="142"/>
      <c r="Y25" s="311"/>
      <c r="Z25" s="311"/>
      <c r="AA25" s="410" t="s">
        <v>78</v>
      </c>
      <c r="AB25" s="411">
        <v>3</v>
      </c>
      <c r="AC25" s="411">
        <v>2</v>
      </c>
      <c r="AD25" s="411">
        <v>1</v>
      </c>
      <c r="AE25" s="411">
        <v>0</v>
      </c>
      <c r="AF25" s="411">
        <v>0</v>
      </c>
      <c r="AG25" s="411">
        <v>0</v>
      </c>
      <c r="AH25" s="411">
        <v>0</v>
      </c>
      <c r="AI25"/>
      <c r="AJ25"/>
      <c r="AK25"/>
    </row>
    <row r="26" spans="1:37" s="34" customFormat="1" ht="12.95" customHeight="1" x14ac:dyDescent="0.2">
      <c r="A26" s="144"/>
      <c r="B26" s="273"/>
      <c r="C26" s="269"/>
      <c r="D26" s="269"/>
      <c r="E26" s="155"/>
      <c r="F26" s="146"/>
      <c r="G26" s="146"/>
      <c r="H26" s="147"/>
      <c r="I26" s="135"/>
      <c r="J26" s="156"/>
      <c r="K26" s="148" t="s">
        <v>0</v>
      </c>
      <c r="L26" s="157"/>
      <c r="M26" s="150" t="s">
        <v>151</v>
      </c>
      <c r="N26" s="158"/>
      <c r="O26" s="159"/>
      <c r="P26" s="161"/>
      <c r="Q26" s="140"/>
      <c r="R26" s="141"/>
      <c r="S26" s="142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5" customHeight="1" x14ac:dyDescent="0.2">
      <c r="A27" s="144">
        <v>11</v>
      </c>
      <c r="B27" s="236" t="str">
        <f>IF($E27="","",VLOOKUP($E27,'[1]F12 elő'!$A$7:$O$22,14))</f>
        <v/>
      </c>
      <c r="C27" s="260" t="str">
        <f>IF($E27="","",VLOOKUP($E27,'[1]F12 elő'!$A$7:$O$22,15))</f>
        <v/>
      </c>
      <c r="D27" s="260" t="str">
        <f>IF($E27="","",VLOOKUP($E27,'[1]F12 elő'!$A$7:$O$22,5))</f>
        <v/>
      </c>
      <c r="E27" s="133"/>
      <c r="F27" s="152" t="s">
        <v>74</v>
      </c>
      <c r="G27" s="152" t="str">
        <f>IF($E27="","",VLOOKUP($E27,'[1]F12 elő'!$A$7:$O$22,3))</f>
        <v/>
      </c>
      <c r="H27" s="152"/>
      <c r="I27" s="152" t="str">
        <f>IF($E27="","",VLOOKUP($E27,'[1]F12 elő'!$A$7:$O$22,4))</f>
        <v/>
      </c>
      <c r="J27" s="136"/>
      <c r="K27" s="135"/>
      <c r="L27" s="160"/>
      <c r="M27" s="135" t="s">
        <v>149</v>
      </c>
      <c r="N27" s="161"/>
      <c r="O27" s="159"/>
      <c r="P27" s="161"/>
      <c r="Q27" s="140"/>
      <c r="R27" s="141"/>
      <c r="S27" s="142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5" customHeight="1" x14ac:dyDescent="0.2">
      <c r="A28" s="169"/>
      <c r="B28" s="273"/>
      <c r="C28" s="269"/>
      <c r="D28" s="269"/>
      <c r="E28" s="155"/>
      <c r="F28" s="146"/>
      <c r="G28" s="146"/>
      <c r="H28" s="147"/>
      <c r="I28" s="333" t="s">
        <v>0</v>
      </c>
      <c r="J28" s="149"/>
      <c r="K28" s="150" t="s">
        <v>173</v>
      </c>
      <c r="L28" s="162"/>
      <c r="M28" s="135"/>
      <c r="N28" s="161"/>
      <c r="O28" s="159"/>
      <c r="P28" s="161"/>
      <c r="Q28" s="140"/>
      <c r="R28" s="141"/>
      <c r="S28" s="142"/>
    </row>
    <row r="29" spans="1:37" s="34" customFormat="1" ht="12.95" customHeight="1" x14ac:dyDescent="0.2">
      <c r="A29" s="132">
        <v>12</v>
      </c>
      <c r="B29" s="236" t="str">
        <f>IF($E29="","",VLOOKUP($E29,'[1]F12 elő'!$A$7:$O$22,14))</f>
        <v/>
      </c>
      <c r="C29" s="260" t="str">
        <f>IF($E29="","",VLOOKUP($E29,'[1]F12 elő'!$A$7:$O$22,15))</f>
        <v/>
      </c>
      <c r="D29" s="260" t="str">
        <f>IF($E29="","",VLOOKUP($E29,'[1]F12 elő'!$A$7:$O$22,5))</f>
        <v/>
      </c>
      <c r="E29" s="133"/>
      <c r="F29" s="134" t="s">
        <v>173</v>
      </c>
      <c r="G29" s="134" t="str">
        <f>IF($E29="","",VLOOKUP($E29,'[1]F12 elő'!$A$7:$O$22,3))</f>
        <v/>
      </c>
      <c r="H29" s="134"/>
      <c r="I29" s="134" t="str">
        <f>IF($E29="","",VLOOKUP($E29,'[1]F12 elő'!$A$7:$O$22,4))</f>
        <v/>
      </c>
      <c r="J29" s="163"/>
      <c r="K29" s="135"/>
      <c r="L29" s="135"/>
      <c r="M29" s="135"/>
      <c r="N29" s="161"/>
      <c r="O29" s="159"/>
      <c r="P29" s="161"/>
      <c r="Q29" s="140"/>
      <c r="R29" s="141"/>
      <c r="S29" s="142"/>
    </row>
    <row r="30" spans="1:37" s="34" customFormat="1" ht="12.95" customHeight="1" x14ac:dyDescent="0.2">
      <c r="A30" s="144"/>
      <c r="B30" s="273"/>
      <c r="C30" s="269"/>
      <c r="D30" s="269"/>
      <c r="E30" s="155"/>
      <c r="F30" s="135"/>
      <c r="G30" s="135"/>
      <c r="H30" s="65"/>
      <c r="I30" s="164"/>
      <c r="J30" s="156"/>
      <c r="K30" s="135"/>
      <c r="L30" s="135"/>
      <c r="M30" s="148" t="s">
        <v>0</v>
      </c>
      <c r="N30" s="157"/>
      <c r="O30" s="150" t="s">
        <v>201</v>
      </c>
      <c r="P30" s="167"/>
      <c r="Q30" s="140"/>
      <c r="R30" s="141"/>
      <c r="S30" s="142"/>
    </row>
    <row r="31" spans="1:37" s="34" customFormat="1" ht="12.95" customHeight="1" x14ac:dyDescent="0.2">
      <c r="A31" s="144">
        <v>13</v>
      </c>
      <c r="B31" s="236" t="str">
        <f>IF($E31="","",VLOOKUP($E31,'[1]F12 elő'!$A$7:$O$22,14))</f>
        <v/>
      </c>
      <c r="C31" s="260" t="str">
        <f>IF($E31="","",VLOOKUP($E31,'[1]F12 elő'!$A$7:$O$22,15))</f>
        <v/>
      </c>
      <c r="D31" s="260" t="str">
        <f>IF($E31="","",VLOOKUP($E31,'[1]F12 elő'!$A$7:$O$22,5))</f>
        <v/>
      </c>
      <c r="E31" s="133"/>
      <c r="F31" s="152" t="s">
        <v>166</v>
      </c>
      <c r="G31" s="152" t="str">
        <f>IF($E31="","",VLOOKUP($E31,'[1]F12 elő'!$A$7:$O$22,3))</f>
        <v/>
      </c>
      <c r="H31" s="152"/>
      <c r="I31" s="152" t="str">
        <f>IF($E31="","",VLOOKUP($E31,'[1]F12 elő'!$A$7:$O$22,4))</f>
        <v/>
      </c>
      <c r="J31" s="165"/>
      <c r="K31" s="135"/>
      <c r="L31" s="135"/>
      <c r="M31" s="135"/>
      <c r="N31" s="161"/>
      <c r="O31" s="135" t="s">
        <v>145</v>
      </c>
      <c r="P31" s="159"/>
      <c r="Q31" s="140"/>
      <c r="R31" s="141"/>
      <c r="S31" s="142"/>
    </row>
    <row r="32" spans="1:37" s="34" customFormat="1" ht="12.95" customHeight="1" x14ac:dyDescent="0.2">
      <c r="A32" s="144"/>
      <c r="B32" s="273"/>
      <c r="C32" s="269"/>
      <c r="D32" s="269"/>
      <c r="E32" s="155"/>
      <c r="F32" s="146"/>
      <c r="G32" s="146"/>
      <c r="H32" s="147"/>
      <c r="I32" s="148" t="s">
        <v>0</v>
      </c>
      <c r="J32" s="149"/>
      <c r="K32" s="150" t="s">
        <v>198</v>
      </c>
      <c r="L32" s="150"/>
      <c r="M32" s="135"/>
      <c r="N32" s="161"/>
      <c r="O32" s="159"/>
      <c r="P32" s="159"/>
      <c r="Q32" s="140"/>
      <c r="R32" s="141"/>
      <c r="S32" s="142"/>
    </row>
    <row r="33" spans="1:19" s="34" customFormat="1" ht="12.95" customHeight="1" x14ac:dyDescent="0.2">
      <c r="A33" s="144">
        <v>14</v>
      </c>
      <c r="B33" s="236" t="str">
        <f>IF($E33="","",VLOOKUP($E33,'[1]F12 elő'!$A$7:$O$22,14))</f>
        <v/>
      </c>
      <c r="C33" s="260" t="str">
        <f>IF($E33="","",VLOOKUP($E33,'[1]F12 elő'!$A$7:$O$22,15))</f>
        <v/>
      </c>
      <c r="D33" s="260" t="str">
        <f>IF($E33="","",VLOOKUP($E33,'[1]F12 elő'!$A$7:$O$22,5))</f>
        <v/>
      </c>
      <c r="E33" s="133"/>
      <c r="F33" s="152" t="s">
        <v>112</v>
      </c>
      <c r="G33" s="152" t="str">
        <f>IF($E33="","",VLOOKUP($E33,'[1]F12 elő'!$A$7:$O$22,3))</f>
        <v/>
      </c>
      <c r="H33" s="152"/>
      <c r="I33" s="152" t="str">
        <f>IF($E33="","",VLOOKUP($E33,'[1]F12 elő'!$A$7:$O$22,4))</f>
        <v/>
      </c>
      <c r="J33" s="153"/>
      <c r="K33" s="135" t="s">
        <v>145</v>
      </c>
      <c r="L33" s="154"/>
      <c r="M33" s="135"/>
      <c r="N33" s="161"/>
      <c r="O33" s="159"/>
      <c r="P33" s="159"/>
      <c r="Q33" s="140"/>
      <c r="R33" s="141"/>
      <c r="S33" s="142"/>
    </row>
    <row r="34" spans="1:19" s="34" customFormat="1" ht="12.95" customHeight="1" x14ac:dyDescent="0.2">
      <c r="A34" s="144"/>
      <c r="B34" s="273"/>
      <c r="C34" s="269"/>
      <c r="D34" s="269"/>
      <c r="E34" s="155"/>
      <c r="F34" s="146"/>
      <c r="G34" s="146"/>
      <c r="H34" s="147"/>
      <c r="I34" s="135"/>
      <c r="J34" s="156"/>
      <c r="K34" s="148" t="s">
        <v>0</v>
      </c>
      <c r="L34" s="157"/>
      <c r="M34" s="150" t="s">
        <v>201</v>
      </c>
      <c r="N34" s="167"/>
      <c r="O34" s="159"/>
      <c r="P34" s="159"/>
      <c r="Q34" s="140"/>
      <c r="R34" s="141"/>
      <c r="S34" s="142"/>
    </row>
    <row r="35" spans="1:19" s="34" customFormat="1" ht="12.95" customHeight="1" x14ac:dyDescent="0.2">
      <c r="A35" s="144">
        <v>15</v>
      </c>
      <c r="B35" s="236" t="str">
        <f>IF($E35="","",VLOOKUP($E35,'[1]F12 elő'!$A$7:$O$22,14))</f>
        <v/>
      </c>
      <c r="C35" s="260" t="str">
        <f>IF($E35="","",VLOOKUP($E35,'[1]F12 elő'!$A$7:$O$22,15))</f>
        <v/>
      </c>
      <c r="D35" s="260" t="str">
        <f>IF($E35="","",VLOOKUP($E35,'[1]F12 elő'!$A$7:$O$22,5))</f>
        <v/>
      </c>
      <c r="E35" s="133"/>
      <c r="F35" s="152" t="s">
        <v>74</v>
      </c>
      <c r="G35" s="152" t="str">
        <f>IF($E35="","",VLOOKUP($E35,'[1]F12 elő'!$A$7:$O$22,3))</f>
        <v/>
      </c>
      <c r="H35" s="152"/>
      <c r="I35" s="152" t="str">
        <f>IF($E35="","",VLOOKUP($E35,'[1]F12 elő'!$A$7:$O$22,4))</f>
        <v/>
      </c>
      <c r="J35" s="136"/>
      <c r="K35" s="135"/>
      <c r="L35" s="160"/>
      <c r="M35" s="135" t="s">
        <v>149</v>
      </c>
      <c r="N35" s="159"/>
      <c r="O35" s="159"/>
      <c r="P35" s="159"/>
      <c r="Q35" s="140"/>
      <c r="R35" s="141"/>
      <c r="S35" s="142"/>
    </row>
    <row r="36" spans="1:19" s="34" customFormat="1" ht="12.95" customHeight="1" x14ac:dyDescent="0.2">
      <c r="A36" s="144"/>
      <c r="B36" s="273"/>
      <c r="C36" s="269"/>
      <c r="D36" s="269"/>
      <c r="E36" s="145"/>
      <c r="F36" s="146"/>
      <c r="G36" s="146"/>
      <c r="H36" s="147"/>
      <c r="I36" s="148" t="s">
        <v>0</v>
      </c>
      <c r="J36" s="149"/>
      <c r="K36" s="150" t="s">
        <v>188</v>
      </c>
      <c r="L36" s="162"/>
      <c r="M36" s="135"/>
      <c r="N36" s="159"/>
      <c r="O36" s="159"/>
      <c r="P36" s="159"/>
      <c r="Q36" s="140"/>
      <c r="R36" s="141"/>
      <c r="S36" s="142"/>
    </row>
    <row r="37" spans="1:19" s="34" customFormat="1" ht="12.95" customHeight="1" x14ac:dyDescent="0.2">
      <c r="A37" s="132">
        <v>16</v>
      </c>
      <c r="B37" s="236" t="str">
        <f>IF($E37="","",VLOOKUP($E37,'[1]F12 elő'!$A$7:$O$22,14))</f>
        <v/>
      </c>
      <c r="C37" s="260" t="str">
        <f>IF($E37="","",VLOOKUP($E37,'[1]F12 elő'!$A$7:$O$22,15))</f>
        <v/>
      </c>
      <c r="D37" s="260" t="str">
        <f>IF($E37="","",VLOOKUP($E37,'[1]F12 elő'!$A$7:$O$22,5))</f>
        <v/>
      </c>
      <c r="E37" s="133"/>
      <c r="F37" s="134" t="s">
        <v>188</v>
      </c>
      <c r="G37" s="134" t="str">
        <f>IF($E37="","",VLOOKUP($E37,'[1]F12 elő'!$A$7:$O$22,3))</f>
        <v/>
      </c>
      <c r="H37" s="152"/>
      <c r="I37" s="134" t="str">
        <f>IF($E37="","",VLOOKUP($E37,'[1]F12 elő'!$A$7:$O$22,4))</f>
        <v/>
      </c>
      <c r="J37" s="163"/>
      <c r="K37" s="135"/>
      <c r="L37" s="135"/>
      <c r="M37" s="135"/>
      <c r="N37" s="159"/>
      <c r="O37" s="159"/>
      <c r="P37" s="159"/>
      <c r="Q37" s="140"/>
      <c r="R37" s="141"/>
      <c r="S37" s="142"/>
    </row>
    <row r="38" spans="1:19" s="34" customFormat="1" ht="9.6" customHeight="1" x14ac:dyDescent="0.2">
      <c r="A38" s="170"/>
      <c r="B38" s="145"/>
      <c r="C38" s="145"/>
      <c r="D38" s="145"/>
      <c r="E38" s="145"/>
      <c r="F38" s="164"/>
      <c r="G38" s="164"/>
      <c r="H38" s="168"/>
      <c r="I38" s="135"/>
      <c r="J38" s="156"/>
      <c r="K38" s="135"/>
      <c r="L38" s="135"/>
      <c r="M38" s="135"/>
      <c r="N38" s="159"/>
      <c r="O38" s="159"/>
      <c r="P38" s="159"/>
      <c r="Q38" s="140"/>
      <c r="R38" s="141"/>
      <c r="S38" s="142"/>
    </row>
    <row r="39" spans="1:19" s="34" customFormat="1" ht="9.6" customHeight="1" x14ac:dyDescent="0.2">
      <c r="A39" s="171"/>
      <c r="B39" s="137"/>
      <c r="C39" s="137"/>
      <c r="D39" s="137"/>
      <c r="E39" s="145"/>
      <c r="F39" s="137"/>
      <c r="G39" s="137"/>
      <c r="H39" s="137"/>
      <c r="I39" s="137"/>
      <c r="J39" s="145"/>
      <c r="K39" s="137"/>
      <c r="L39" s="137"/>
      <c r="M39" s="137"/>
      <c r="N39" s="172"/>
      <c r="O39" s="172"/>
      <c r="P39" s="172"/>
      <c r="Q39" s="140"/>
      <c r="R39" s="141"/>
      <c r="S39" s="142"/>
    </row>
    <row r="40" spans="1:19" s="34" customFormat="1" ht="9.6" customHeight="1" x14ac:dyDescent="0.2">
      <c r="A40" s="170"/>
      <c r="B40" s="145"/>
      <c r="C40" s="145"/>
      <c r="D40" s="145"/>
      <c r="E40" s="145"/>
      <c r="F40" s="137"/>
      <c r="G40" s="137"/>
      <c r="I40" s="137"/>
      <c r="J40" s="145"/>
      <c r="K40" s="137"/>
      <c r="L40" s="137"/>
      <c r="M40" s="173"/>
      <c r="N40" s="145"/>
      <c r="O40" s="137"/>
      <c r="P40" s="172"/>
      <c r="Q40" s="140"/>
      <c r="R40" s="141"/>
      <c r="S40" s="142"/>
    </row>
    <row r="41" spans="1:19" s="34" customFormat="1" ht="9.6" customHeight="1" x14ac:dyDescent="0.2">
      <c r="A41" s="170"/>
      <c r="B41" s="137"/>
      <c r="C41" s="137"/>
      <c r="D41" s="137"/>
      <c r="E41" s="145"/>
      <c r="F41" s="137"/>
      <c r="G41" s="137"/>
      <c r="H41" s="137"/>
      <c r="I41" s="137"/>
      <c r="J41" s="145"/>
      <c r="K41" s="137"/>
      <c r="L41" s="137"/>
      <c r="M41" s="137"/>
      <c r="N41" s="172"/>
      <c r="O41" s="137"/>
      <c r="P41" s="172"/>
      <c r="Q41" s="140"/>
      <c r="R41" s="141"/>
      <c r="S41" s="142"/>
    </row>
    <row r="42" spans="1:19" s="34" customFormat="1" ht="9.6" customHeight="1" x14ac:dyDescent="0.2">
      <c r="A42" s="170"/>
      <c r="B42" s="145"/>
      <c r="C42" s="145"/>
      <c r="D42" s="145"/>
      <c r="E42" s="145"/>
      <c r="F42" s="137"/>
      <c r="G42" s="137"/>
      <c r="I42" s="173"/>
      <c r="J42" s="145"/>
      <c r="K42" s="137"/>
      <c r="L42" s="137"/>
      <c r="M42" s="137"/>
      <c r="N42" s="172"/>
      <c r="O42" s="172"/>
      <c r="P42" s="172"/>
      <c r="Q42" s="140"/>
      <c r="R42" s="141"/>
      <c r="S42" s="142"/>
    </row>
    <row r="43" spans="1:19" s="34" customFormat="1" ht="9.6" customHeight="1" x14ac:dyDescent="0.2">
      <c r="A43" s="170"/>
      <c r="B43" s="137"/>
      <c r="C43" s="137"/>
      <c r="D43" s="137"/>
      <c r="E43" s="145"/>
      <c r="F43" s="137"/>
      <c r="G43" s="137"/>
      <c r="H43" s="137"/>
      <c r="I43" s="137"/>
      <c r="J43" s="145"/>
      <c r="K43" s="137"/>
      <c r="L43" s="174"/>
      <c r="M43" s="137"/>
      <c r="N43" s="172"/>
      <c r="O43" s="172"/>
      <c r="P43" s="172"/>
      <c r="Q43" s="140"/>
      <c r="R43" s="141"/>
      <c r="S43" s="142"/>
    </row>
    <row r="44" spans="1:19" s="34" customFormat="1" ht="9.6" customHeight="1" x14ac:dyDescent="0.2">
      <c r="A44" s="170"/>
      <c r="B44" s="145"/>
      <c r="C44" s="145"/>
      <c r="D44" s="145"/>
      <c r="E44" s="145"/>
      <c r="F44" s="137"/>
      <c r="G44" s="137"/>
      <c r="I44" s="137"/>
      <c r="J44" s="145"/>
      <c r="K44" s="173"/>
      <c r="L44" s="145"/>
      <c r="M44" s="137"/>
      <c r="N44" s="172"/>
      <c r="O44" s="172"/>
      <c r="P44" s="172"/>
      <c r="Q44" s="140"/>
      <c r="R44" s="141"/>
      <c r="S44" s="142"/>
    </row>
    <row r="45" spans="1:19" s="34" customFormat="1" ht="9.6" customHeight="1" x14ac:dyDescent="0.2">
      <c r="A45" s="170"/>
      <c r="B45" s="137"/>
      <c r="C45" s="137"/>
      <c r="D45" s="137"/>
      <c r="E45" s="145"/>
      <c r="F45" s="137"/>
      <c r="G45" s="137"/>
      <c r="H45" s="137"/>
      <c r="I45" s="137"/>
      <c r="J45" s="145"/>
      <c r="K45" s="137"/>
      <c r="L45" s="137"/>
      <c r="M45" s="137"/>
      <c r="N45" s="172"/>
      <c r="O45" s="172"/>
      <c r="P45" s="172"/>
      <c r="Q45" s="140"/>
      <c r="R45" s="141"/>
      <c r="S45" s="142"/>
    </row>
    <row r="46" spans="1:19" s="34" customFormat="1" ht="9.6" customHeight="1" x14ac:dyDescent="0.2">
      <c r="A46" s="170"/>
      <c r="B46" s="145"/>
      <c r="C46" s="145"/>
      <c r="D46" s="145"/>
      <c r="E46" s="145"/>
      <c r="F46" s="137"/>
      <c r="G46" s="137"/>
      <c r="I46" s="173"/>
      <c r="J46" s="145"/>
      <c r="K46" s="137"/>
      <c r="L46" s="137"/>
      <c r="M46" s="137"/>
      <c r="N46" s="172"/>
      <c r="O46" s="172"/>
      <c r="P46" s="172"/>
      <c r="Q46" s="140"/>
      <c r="R46" s="141"/>
      <c r="S46" s="142"/>
    </row>
    <row r="47" spans="1:19" s="34" customFormat="1" ht="9.6" customHeight="1" x14ac:dyDescent="0.2">
      <c r="A47" s="171"/>
      <c r="B47" s="137"/>
      <c r="C47" s="137"/>
      <c r="D47" s="137"/>
      <c r="E47" s="145"/>
      <c r="F47" s="137"/>
      <c r="G47" s="137"/>
      <c r="H47" s="137"/>
      <c r="I47" s="137"/>
      <c r="J47" s="145"/>
      <c r="K47" s="137"/>
      <c r="L47" s="137"/>
      <c r="M47" s="137"/>
      <c r="N47" s="137"/>
      <c r="O47" s="138"/>
      <c r="P47" s="138"/>
      <c r="Q47" s="140"/>
      <c r="R47" s="141"/>
      <c r="S47" s="142"/>
    </row>
    <row r="48" spans="1:19" s="2" customFormat="1" ht="6.75" customHeight="1" x14ac:dyDescent="0.2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">
      <c r="A49" s="181" t="s">
        <v>44</v>
      </c>
      <c r="B49" s="182"/>
      <c r="C49" s="182"/>
      <c r="D49" s="264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">
      <c r="A50" s="265" t="s">
        <v>45</v>
      </c>
      <c r="B50" s="266"/>
      <c r="C50" s="267"/>
      <c r="D50" s="268"/>
      <c r="E50" s="193">
        <v>1</v>
      </c>
      <c r="F50" s="86" t="e">
        <f>IF(E50&gt;$R$57,,UPPER(VLOOKUP(E50,'[1]F12 elő'!$A$7:$Q$134,2)))</f>
        <v>#REF!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">
      <c r="A51" s="205" t="s">
        <v>53</v>
      </c>
      <c r="B51" s="203"/>
      <c r="C51" s="261"/>
      <c r="D51" s="206"/>
      <c r="E51" s="193">
        <v>2</v>
      </c>
      <c r="F51" s="86" t="e">
        <f>IF(E51&gt;$R$57,,UPPER(VLOOKUP(E51,'[1]F12 elő'!$A$7:$Q$134,2)))</f>
        <v>#REF!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1"/>
      <c r="P51" s="202"/>
      <c r="Q51" s="203"/>
      <c r="R51" s="204"/>
    </row>
    <row r="52" spans="1:18" s="18" customFormat="1" ht="9" customHeight="1" x14ac:dyDescent="0.2">
      <c r="A52" s="230"/>
      <c r="B52" s="231"/>
      <c r="C52" s="262"/>
      <c r="D52" s="232"/>
      <c r="E52" s="193">
        <v>3</v>
      </c>
      <c r="F52" s="86" t="e">
        <f>IF(E52&gt;$R$57,,UPPER(VLOOKUP(E52,'[1]F12 elő'!$A$7:$Q$134,2)))</f>
        <v>#REF!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">
      <c r="A53" s="207"/>
      <c r="B53" s="127"/>
      <c r="C53" s="127"/>
      <c r="D53" s="208"/>
      <c r="E53" s="193">
        <v>4</v>
      </c>
      <c r="F53" s="86" t="e">
        <f>IF(E53&gt;$R$57,,UPPER(VLOOKUP(E53,'[1]F12 elő'!$A$7:$Q$134,2)))</f>
        <v>#REF!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">
      <c r="A54" s="218"/>
      <c r="B54" s="233"/>
      <c r="C54" s="233"/>
      <c r="D54" s="263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3"/>
      <c r="P54" s="202"/>
      <c r="Q54" s="203"/>
      <c r="R54" s="204"/>
    </row>
    <row r="55" spans="1:18" s="18" customFormat="1" ht="9" customHeight="1" x14ac:dyDescent="0.2">
      <c r="A55" s="219"/>
      <c r="B55" s="22"/>
      <c r="C55" s="127"/>
      <c r="D55" s="208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">
      <c r="A56" s="219"/>
      <c r="B56" s="22"/>
      <c r="C56" s="258"/>
      <c r="D56" s="228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">
      <c r="A57" s="220"/>
      <c r="B57" s="217"/>
      <c r="C57" s="259"/>
      <c r="D57" s="229"/>
      <c r="E57" s="209"/>
      <c r="F57" s="210"/>
      <c r="G57" s="211"/>
      <c r="H57" s="210"/>
      <c r="I57" s="212"/>
      <c r="J57" s="213" t="s">
        <v>13</v>
      </c>
      <c r="K57" s="203"/>
      <c r="L57" s="202"/>
      <c r="M57" s="203"/>
      <c r="N57" s="204"/>
      <c r="O57" s="203" t="e">
        <f>R4</f>
        <v>#REF!</v>
      </c>
      <c r="P57" s="202"/>
      <c r="Q57" s="203"/>
      <c r="R57" s="214" t="e">
        <f>MIN(4,'[1]F12 elő'!Q5)</f>
        <v>#REF!</v>
      </c>
    </row>
  </sheetData>
  <mergeCells count="1">
    <mergeCell ref="A4:C4"/>
  </mergeCells>
  <conditionalFormatting sqref="B39 B41 B43 B45 B47">
    <cfRule type="cellIs" dxfId="197" priority="4" stopIfTrue="1" operator="equal">
      <formula>"QA"</formula>
    </cfRule>
    <cfRule type="cellIs" dxfId="196" priority="5" stopIfTrue="1" operator="equal">
      <formula>"DA"</formula>
    </cfRule>
  </conditionalFormatting>
  <conditionalFormatting sqref="E7 E9 E11 E13 E15 E17 E19 E21 E23 E25 E27 E29 E31 E33 E35 E37">
    <cfRule type="expression" dxfId="195" priority="2" stopIfTrue="1">
      <formula>$E7&lt;5</formula>
    </cfRule>
  </conditionalFormatting>
  <conditionalFormatting sqref="E39 E41 E43 E45 E47">
    <cfRule type="expression" dxfId="194" priority="10" stopIfTrue="1">
      <formula>AND($E39&lt;9,$C39&gt;0)</formula>
    </cfRule>
  </conditionalFormatting>
  <conditionalFormatting sqref="F7 F9 F11 F13 F15 F17 F19 F21 F23 F25 F27 F29 F31 F33 F35 F37">
    <cfRule type="cellIs" dxfId="193" priority="1" stopIfTrue="1" operator="equal">
      <formula>"Bye"</formula>
    </cfRule>
  </conditionalFormatting>
  <conditionalFormatting sqref="F39 F41 F43 F45 F47">
    <cfRule type="cellIs" dxfId="192" priority="8" stopIfTrue="1" operator="equal">
      <formula>"Bye"</formula>
    </cfRule>
  </conditionalFormatting>
  <conditionalFormatting sqref="F39:I39 F41:I41 F43:I43 F45:I45 F47:I47">
    <cfRule type="expression" dxfId="191" priority="9" stopIfTrue="1">
      <formula>AND($E39&lt;9,$C39&gt;0)</formula>
    </cfRule>
  </conditionalFormatting>
  <conditionalFormatting sqref="H7 H9 H11 H13 H15 H17 H19 H21 H23 H25 H27 H29 H31 H33 H35 H37">
    <cfRule type="expression" dxfId="190" priority="14" stopIfTrue="1">
      <formula>AND($E7&lt;9,$C7&gt;0)</formula>
    </cfRule>
  </conditionalFormatting>
  <conditionalFormatting sqref="I8 K10 I12 M14 I16 K18 I20 O22 I24 K26 I28 M30 I32 K34 I36 M40 I42 K44 I46">
    <cfRule type="expression" dxfId="189" priority="11" stopIfTrue="1">
      <formula>AND($O$1="CU",I8="Umpire")</formula>
    </cfRule>
    <cfRule type="expression" dxfId="188" priority="12" stopIfTrue="1">
      <formula>AND($O$1="CU",I8&lt;&gt;"Umpire",J8&lt;&gt;"")</formula>
    </cfRule>
    <cfRule type="expression" dxfId="187" priority="13" stopIfTrue="1">
      <formula>AND($O$1="CU",I8&lt;&gt;"Umpire")</formula>
    </cfRule>
  </conditionalFormatting>
  <conditionalFormatting sqref="J8 L10 J12 N14 J16 L18 J20 P22 J24 L26 J28 N30 J32 L34 J36 R57">
    <cfRule type="expression" dxfId="186" priority="3" stopIfTrue="1">
      <formula>$O$1="CU"</formula>
    </cfRule>
  </conditionalFormatting>
  <conditionalFormatting sqref="K8 M10 K12 O14 K16 M18 K20 Q22 K24 M26 K28 O30 K32 M34 K36 O40 K42 M44 K46">
    <cfRule type="expression" dxfId="185" priority="6" stopIfTrue="1">
      <formula>J8="as"</formula>
    </cfRule>
    <cfRule type="expression" dxfId="184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01" r:id="rId3" name="Button 1">
              <controlPr defaultSize="0" print="0" autoFill="0" autoPict="0" macro="[1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02" r:id="rId4" name="Button 2">
              <controlPr defaultSize="0" print="0" autoFill="0" autoPict="0" macro="[1]!Jun_Hide_CU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K57"/>
  <sheetViews>
    <sheetView workbookViewId="0">
      <selection activeCell="D3" sqref="D3"/>
    </sheetView>
  </sheetViews>
  <sheetFormatPr defaultRowHeight="12.75" x14ac:dyDescent="0.2"/>
  <cols>
    <col min="1" max="2" width="3.28515625" customWidth="1"/>
    <col min="3" max="3" width="4.7109375" customWidth="1"/>
    <col min="4" max="4" width="6.570312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5" customWidth="1"/>
    <col min="11" max="11" width="10.7109375" customWidth="1"/>
    <col min="12" max="12" width="1.7109375" style="115" customWidth="1"/>
    <col min="13" max="13" width="10.7109375" customWidth="1"/>
    <col min="14" max="14" width="1.7109375" style="116" customWidth="1"/>
    <col min="15" max="15" width="10.7109375" customWidth="1"/>
    <col min="16" max="16" width="1.7109375" style="115" customWidth="1"/>
    <col min="17" max="17" width="10.7109375" customWidth="1"/>
    <col min="18" max="18" width="1.7109375" style="116" customWidth="1"/>
    <col min="19" max="19" width="9.140625" hidden="1" customWidth="1"/>
    <col min="20" max="20" width="8.7109375" customWidth="1"/>
    <col min="21" max="21" width="9.140625" hidden="1" customWidth="1"/>
    <col min="25" max="34" width="9.140625" hidden="1" customWidth="1"/>
  </cols>
  <sheetData>
    <row r="1" spans="1:37" s="117" customFormat="1" ht="21.75" customHeight="1" x14ac:dyDescent="0.2">
      <c r="A1" s="87" t="e">
        <f>[1]Altalanos!$A$6</f>
        <v>#REF!</v>
      </c>
      <c r="B1" s="87"/>
      <c r="C1" s="118"/>
      <c r="D1" s="118"/>
      <c r="E1" s="118"/>
      <c r="F1" s="118"/>
      <c r="G1" s="118"/>
      <c r="H1" s="87"/>
      <c r="I1" s="227"/>
      <c r="J1" s="119"/>
      <c r="K1" s="254" t="s">
        <v>52</v>
      </c>
      <c r="L1" s="106"/>
      <c r="M1" s="88"/>
      <c r="N1" s="119"/>
      <c r="O1" s="119" t="s">
        <v>3</v>
      </c>
      <c r="P1" s="119"/>
      <c r="Q1" s="118"/>
      <c r="R1" s="119"/>
      <c r="Y1" s="301"/>
      <c r="Z1" s="301"/>
      <c r="AA1" s="301"/>
      <c r="AB1" s="315" t="e">
        <f>IF($Y$5=1,CONCATENATE(VLOOKUP($Y$3,$AA$2:$AH$14,2)),CONCATENATE(VLOOKUP($Y$3,$AA$16:$AH$25,2)))</f>
        <v>#REF!</v>
      </c>
      <c r="AC1" s="315" t="e">
        <f>IF($Y$5=1,CONCATENATE(VLOOKUP($Y$3,$AA$2:$AH$14,3)),CONCATENATE(VLOOKUP($Y$3,$AA$16:$AH$25,3)))</f>
        <v>#REF!</v>
      </c>
      <c r="AD1" s="315" t="e">
        <f>IF($Y$5=1,CONCATENATE(VLOOKUP($Y$3,$AA$2:$AH$14,4)),CONCATENATE(VLOOKUP($Y$3,$AA$16:$AH$25,4)))</f>
        <v>#REF!</v>
      </c>
      <c r="AE1" s="315" t="e">
        <f>IF($Y$5=1,CONCATENATE(VLOOKUP($Y$3,$AA$2:$AH$14,5)),CONCATENATE(VLOOKUP($Y$3,$AA$16:$AH$25,5)))</f>
        <v>#REF!</v>
      </c>
      <c r="AF1" s="315" t="e">
        <f>IF($Y$5=1,CONCATENATE(VLOOKUP($Y$3,$AA$2:$AH$14,6)),CONCATENATE(VLOOKUP($Y$3,$AA$16:$AH$25,6)))</f>
        <v>#REF!</v>
      </c>
      <c r="AG1" s="315" t="e">
        <f>IF($Y$5=1,CONCATENATE(VLOOKUP($Y$3,$AA$2:$AH$14,7)),CONCATENATE(VLOOKUP($Y$3,$AA$16:$AH$25,7)))</f>
        <v>#REF!</v>
      </c>
      <c r="AH1" s="315" t="e">
        <f>IF($Y$5=1,CONCATENATE(VLOOKUP($Y$3,$AA$2:$AH$14,8)),CONCATENATE(VLOOKUP($Y$3,$AA$16:$AH$25,8)))</f>
        <v>#REF!</v>
      </c>
    </row>
    <row r="2" spans="1:37" s="98" customFormat="1" x14ac:dyDescent="0.2">
      <c r="A2" s="409" t="s">
        <v>51</v>
      </c>
      <c r="B2" s="89"/>
      <c r="C2" s="89"/>
      <c r="D2" s="89" t="s">
        <v>209</v>
      </c>
      <c r="E2" s="275" t="e">
        <f>[1]Altalanos!$D$8</f>
        <v>#REF!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12"/>
      <c r="Z2" s="311"/>
      <c r="AA2" s="410" t="s">
        <v>64</v>
      </c>
      <c r="AB2" s="411">
        <v>300</v>
      </c>
      <c r="AC2" s="411">
        <v>250</v>
      </c>
      <c r="AD2" s="411">
        <v>200</v>
      </c>
      <c r="AE2" s="411">
        <v>150</v>
      </c>
      <c r="AF2" s="411">
        <v>120</v>
      </c>
      <c r="AG2" s="411">
        <v>90</v>
      </c>
      <c r="AH2" s="411">
        <v>40</v>
      </c>
      <c r="AI2"/>
      <c r="AJ2"/>
      <c r="AK2"/>
    </row>
    <row r="3" spans="1:37" s="19" customFormat="1" ht="11.25" customHeight="1" x14ac:dyDescent="0.2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11" t="str">
        <f>IF(K4="OB","A",IF(K4="IX","W",IF(K4="","",K4)))</f>
        <v/>
      </c>
      <c r="Z3" s="311"/>
      <c r="AA3" s="410" t="s">
        <v>65</v>
      </c>
      <c r="AB3" s="411">
        <v>280</v>
      </c>
      <c r="AC3" s="411">
        <v>230</v>
      </c>
      <c r="AD3" s="411">
        <v>180</v>
      </c>
      <c r="AE3" s="411">
        <v>140</v>
      </c>
      <c r="AF3" s="411">
        <v>80</v>
      </c>
      <c r="AG3" s="411">
        <v>0</v>
      </c>
      <c r="AH3" s="411">
        <v>0</v>
      </c>
      <c r="AI3"/>
      <c r="AJ3"/>
      <c r="AK3"/>
    </row>
    <row r="4" spans="1:37" s="28" customFormat="1" ht="11.25" customHeight="1" thickBot="1" x14ac:dyDescent="0.25">
      <c r="A4" s="476" t="e">
        <f>[1]Altalanos!$A$10</f>
        <v>#REF!</v>
      </c>
      <c r="B4" s="476"/>
      <c r="C4" s="476"/>
      <c r="D4" s="248"/>
      <c r="E4" s="123"/>
      <c r="F4" s="123"/>
      <c r="G4" s="123" t="e">
        <f>[1]Altalanos!$C$10</f>
        <v>#REF!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e">
        <f>[1]Altalanos!$E$10</f>
        <v>#REF!</v>
      </c>
      <c r="Y4" s="311"/>
      <c r="Z4" s="311"/>
      <c r="AA4" s="410" t="s">
        <v>66</v>
      </c>
      <c r="AB4" s="411">
        <v>250</v>
      </c>
      <c r="AC4" s="411">
        <v>200</v>
      </c>
      <c r="AD4" s="411">
        <v>150</v>
      </c>
      <c r="AE4" s="411">
        <v>120</v>
      </c>
      <c r="AF4" s="411">
        <v>90</v>
      </c>
      <c r="AG4" s="411">
        <v>60</v>
      </c>
      <c r="AH4" s="411">
        <v>25</v>
      </c>
      <c r="AI4"/>
      <c r="AJ4"/>
      <c r="AK4"/>
    </row>
    <row r="5" spans="1:37" s="19" customFormat="1" x14ac:dyDescent="0.2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11" t="e">
        <f>IF(OR([1]Altalanos!$A$8="F1",[1]Altalanos!$A$8="F2",[1]Altalanos!$A$8="N1",[1]Altalanos!$A$8="N2"),1,2)</f>
        <v>#REF!</v>
      </c>
      <c r="Z5" s="311"/>
      <c r="AA5" s="410" t="s">
        <v>67</v>
      </c>
      <c r="AB5" s="411">
        <v>200</v>
      </c>
      <c r="AC5" s="411">
        <v>150</v>
      </c>
      <c r="AD5" s="411">
        <v>120</v>
      </c>
      <c r="AE5" s="411">
        <v>90</v>
      </c>
      <c r="AF5" s="411">
        <v>60</v>
      </c>
      <c r="AG5" s="411">
        <v>40</v>
      </c>
      <c r="AH5" s="411">
        <v>15</v>
      </c>
      <c r="AI5"/>
      <c r="AJ5"/>
      <c r="AK5"/>
    </row>
    <row r="6" spans="1:37" s="345" customFormat="1" ht="14.25" customHeight="1" thickBot="1" x14ac:dyDescent="0.25">
      <c r="A6" s="344"/>
      <c r="B6" s="347"/>
      <c r="C6" s="347"/>
      <c r="D6" s="347"/>
      <c r="E6" s="347"/>
      <c r="F6" s="346" t="str">
        <f>IF(Y3="","",CONCATENATE(AH1," / ",VLOOKUP(Y3,AB1:AH1,5)," pont"))</f>
        <v/>
      </c>
      <c r="G6" s="348"/>
      <c r="H6" s="349"/>
      <c r="I6" s="348"/>
      <c r="J6" s="350"/>
      <c r="K6" s="347" t="str">
        <f>IF(Y3="","",CONCATENATE(VLOOKUP(Y3,AB1:AH1,4)," pont"))</f>
        <v/>
      </c>
      <c r="L6" s="350"/>
      <c r="M6" s="347" t="str">
        <f>IF(Y3="","",CONCATENATE(VLOOKUP(Y3,AB1:AH1,3)," pont"))</f>
        <v/>
      </c>
      <c r="N6" s="350"/>
      <c r="O6" s="347" t="str">
        <f>IF(Y3="","",CONCATENATE(VLOOKUP(Y3,AB1:AH1,2)," pont"))</f>
        <v/>
      </c>
      <c r="P6" s="350"/>
      <c r="Q6" s="347" t="str">
        <f>IF(Y3="","",CONCATENATE(VLOOKUP(Y3,AB1:AH1,1)," pont"))</f>
        <v/>
      </c>
      <c r="R6" s="35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354"/>
      <c r="AJ6" s="354"/>
      <c r="AK6" s="354"/>
    </row>
    <row r="7" spans="1:37" s="34" customFormat="1" ht="12.95" customHeight="1" x14ac:dyDescent="0.2">
      <c r="A7" s="132">
        <v>1</v>
      </c>
      <c r="B7" s="236" t="str">
        <f>IF($E7="","",VLOOKUP($E7,'[1]F12 elő'!$A$7:$O$22,14))</f>
        <v/>
      </c>
      <c r="C7" s="260" t="str">
        <f>IF($E7="","",VLOOKUP($E7,'[1]F12 elő'!$A$7:$O$22,15))</f>
        <v/>
      </c>
      <c r="D7" s="260" t="str">
        <f>IF($E7="","",VLOOKUP($E7,'[1]F12 elő'!$A$7:$O$22,5))</f>
        <v/>
      </c>
      <c r="E7" s="133"/>
      <c r="F7" s="134"/>
      <c r="G7" s="134" t="str">
        <f>IF($E7="","",VLOOKUP($E7,'[1]F12 elő'!$A$7:$O$22,3))</f>
        <v/>
      </c>
      <c r="H7" s="134"/>
      <c r="I7" s="134" t="str">
        <f>IF($E7="","",VLOOKUP($E7,'[1]F12 elő'!$A$7:$O$22,4))</f>
        <v/>
      </c>
      <c r="J7" s="136"/>
      <c r="K7" s="135"/>
      <c r="L7" s="135"/>
      <c r="M7" s="135"/>
      <c r="N7" s="135"/>
      <c r="O7" s="138"/>
      <c r="P7" s="139"/>
      <c r="Q7" s="140"/>
      <c r="R7" s="141"/>
      <c r="S7" s="142"/>
      <c r="U7" s="143" t="e">
        <f>[1]Birók!P21</f>
        <v>#REF!</v>
      </c>
      <c r="Y7" s="311"/>
      <c r="Z7" s="311"/>
      <c r="AA7" s="410" t="s">
        <v>69</v>
      </c>
      <c r="AB7" s="411">
        <v>120</v>
      </c>
      <c r="AC7" s="411">
        <v>90</v>
      </c>
      <c r="AD7" s="411">
        <v>60</v>
      </c>
      <c r="AE7" s="411">
        <v>40</v>
      </c>
      <c r="AF7" s="411">
        <v>25</v>
      </c>
      <c r="AG7" s="411">
        <v>10</v>
      </c>
      <c r="AH7" s="411">
        <v>5</v>
      </c>
      <c r="AI7"/>
      <c r="AJ7"/>
      <c r="AK7"/>
    </row>
    <row r="8" spans="1:37" s="34" customFormat="1" ht="12.95" customHeight="1" x14ac:dyDescent="0.2">
      <c r="A8" s="144"/>
      <c r="B8" s="273"/>
      <c r="C8" s="269"/>
      <c r="D8" s="269"/>
      <c r="E8" s="145"/>
      <c r="F8" s="146"/>
      <c r="G8" s="146"/>
      <c r="H8" s="147"/>
      <c r="I8" s="333" t="s">
        <v>0</v>
      </c>
      <c r="J8" s="149"/>
      <c r="K8" s="150"/>
      <c r="L8" s="150"/>
      <c r="M8" s="135"/>
      <c r="N8" s="135"/>
      <c r="O8" s="138"/>
      <c r="P8" s="139"/>
      <c r="Q8" s="140"/>
      <c r="R8" s="141"/>
      <c r="S8" s="142"/>
      <c r="U8" s="151" t="e">
        <f>[1]Birók!P22</f>
        <v>#REF!</v>
      </c>
      <c r="Y8" s="311"/>
      <c r="Z8" s="311"/>
      <c r="AA8" s="410" t="s">
        <v>70</v>
      </c>
      <c r="AB8" s="411">
        <v>90</v>
      </c>
      <c r="AC8" s="411">
        <v>60</v>
      </c>
      <c r="AD8" s="411">
        <v>40</v>
      </c>
      <c r="AE8" s="411">
        <v>25</v>
      </c>
      <c r="AF8" s="411">
        <v>10</v>
      </c>
      <c r="AG8" s="411">
        <v>5</v>
      </c>
      <c r="AH8" s="411">
        <v>2</v>
      </c>
      <c r="AI8"/>
      <c r="AJ8"/>
      <c r="AK8"/>
    </row>
    <row r="9" spans="1:37" s="34" customFormat="1" ht="12.95" customHeight="1" x14ac:dyDescent="0.2">
      <c r="A9" s="144">
        <v>2</v>
      </c>
      <c r="B9" s="236" t="str">
        <f>IF($E9="","",VLOOKUP($E9,'[1]F12 elő'!$A$7:$O$22,14))</f>
        <v/>
      </c>
      <c r="C9" s="260" t="str">
        <f>IF($E9="","",VLOOKUP($E9,'[1]F12 elő'!$A$7:$O$22,15))</f>
        <v/>
      </c>
      <c r="D9" s="260" t="str">
        <f>IF($E9="","",VLOOKUP($E9,'[1]F12 elő'!$A$7:$O$22,5))</f>
        <v/>
      </c>
      <c r="E9" s="133"/>
      <c r="F9" s="152"/>
      <c r="G9" s="152" t="str">
        <f>IF($E9="","",VLOOKUP($E9,'[1]F12 elő'!$A$7:$O$22,3))</f>
        <v/>
      </c>
      <c r="H9" s="152"/>
      <c r="I9" s="134" t="str">
        <f>IF($E9="","",VLOOKUP($E9,'[1]F12 elő'!$A$7:$O$22,4))</f>
        <v/>
      </c>
      <c r="J9" s="153"/>
      <c r="K9" s="135"/>
      <c r="L9" s="154"/>
      <c r="M9" s="135"/>
      <c r="N9" s="135"/>
      <c r="O9" s="138"/>
      <c r="P9" s="139"/>
      <c r="Q9" s="140"/>
      <c r="R9" s="141"/>
      <c r="S9" s="142"/>
      <c r="U9" s="151" t="e">
        <f>[1]Birók!P23</f>
        <v>#REF!</v>
      </c>
      <c r="Y9" s="311"/>
      <c r="Z9" s="311"/>
      <c r="AA9" s="410" t="s">
        <v>71</v>
      </c>
      <c r="AB9" s="411">
        <v>60</v>
      </c>
      <c r="AC9" s="411">
        <v>40</v>
      </c>
      <c r="AD9" s="411">
        <v>25</v>
      </c>
      <c r="AE9" s="411">
        <v>10</v>
      </c>
      <c r="AF9" s="411">
        <v>5</v>
      </c>
      <c r="AG9" s="411">
        <v>2</v>
      </c>
      <c r="AH9" s="411">
        <v>1</v>
      </c>
      <c r="AI9"/>
      <c r="AJ9"/>
      <c r="AK9"/>
    </row>
    <row r="10" spans="1:37" s="34" customFormat="1" ht="12.95" customHeight="1" x14ac:dyDescent="0.2">
      <c r="A10" s="144"/>
      <c r="B10" s="273"/>
      <c r="C10" s="269"/>
      <c r="D10" s="269"/>
      <c r="E10" s="155"/>
      <c r="F10" s="146"/>
      <c r="G10" s="146"/>
      <c r="H10" s="147"/>
      <c r="I10" s="135"/>
      <c r="J10" s="156"/>
      <c r="K10" s="148" t="s">
        <v>0</v>
      </c>
      <c r="L10" s="157"/>
      <c r="M10" s="150" t="s">
        <v>203</v>
      </c>
      <c r="N10" s="158"/>
      <c r="O10" s="159"/>
      <c r="P10" s="159"/>
      <c r="Q10" s="140"/>
      <c r="R10" s="141"/>
      <c r="S10" s="142"/>
      <c r="U10" s="151" t="e">
        <f>[1]Birók!P24</f>
        <v>#REF!</v>
      </c>
      <c r="Y10" s="311"/>
      <c r="Z10" s="311"/>
      <c r="AA10" s="410" t="s">
        <v>72</v>
      </c>
      <c r="AB10" s="411">
        <v>40</v>
      </c>
      <c r="AC10" s="411">
        <v>25</v>
      </c>
      <c r="AD10" s="411">
        <v>15</v>
      </c>
      <c r="AE10" s="411">
        <v>7</v>
      </c>
      <c r="AF10" s="411">
        <v>4</v>
      </c>
      <c r="AG10" s="411">
        <v>1</v>
      </c>
      <c r="AH10" s="411">
        <v>0</v>
      </c>
      <c r="AI10"/>
      <c r="AJ10"/>
      <c r="AK10"/>
    </row>
    <row r="11" spans="1:37" s="34" customFormat="1" ht="12.95" customHeight="1" x14ac:dyDescent="0.2">
      <c r="A11" s="144">
        <v>3</v>
      </c>
      <c r="B11" s="236" t="str">
        <f>IF($E11="","",VLOOKUP($E11,'[1]F12 elő'!$A$7:$O$22,14))</f>
        <v/>
      </c>
      <c r="C11" s="260" t="str">
        <f>IF($E11="","",VLOOKUP($E11,'[1]F12 elő'!$A$7:$O$22,15))</f>
        <v/>
      </c>
      <c r="D11" s="260" t="str">
        <f>IF($E11="","",VLOOKUP($E11,'[1]F12 elő'!$A$7:$O$22,5))</f>
        <v/>
      </c>
      <c r="E11" s="133"/>
      <c r="F11" s="152"/>
      <c r="G11" s="152" t="str">
        <f>IF($E11="","",VLOOKUP($E11,'[1]F12 elő'!$A$7:$O$22,3))</f>
        <v/>
      </c>
      <c r="H11" s="152"/>
      <c r="I11" s="152" t="str">
        <f>IF($E11="","",VLOOKUP($E11,'[1]F12 elő'!$A$7:$O$22,4))</f>
        <v/>
      </c>
      <c r="J11" s="136"/>
      <c r="K11" s="135"/>
      <c r="L11" s="160"/>
      <c r="M11" s="135"/>
      <c r="N11" s="161"/>
      <c r="O11" s="159"/>
      <c r="P11" s="159"/>
      <c r="Q11" s="140"/>
      <c r="R11" s="141"/>
      <c r="S11" s="142"/>
      <c r="U11" s="151" t="e">
        <f>[1]Birók!P25</f>
        <v>#REF!</v>
      </c>
      <c r="Y11" s="311"/>
      <c r="Z11" s="311"/>
      <c r="AA11" s="410" t="s">
        <v>73</v>
      </c>
      <c r="AB11" s="411">
        <v>25</v>
      </c>
      <c r="AC11" s="411">
        <v>15</v>
      </c>
      <c r="AD11" s="411">
        <v>10</v>
      </c>
      <c r="AE11" s="411">
        <v>6</v>
      </c>
      <c r="AF11" s="411">
        <v>3</v>
      </c>
      <c r="AG11" s="411">
        <v>1</v>
      </c>
      <c r="AH11" s="411">
        <v>0</v>
      </c>
      <c r="AI11"/>
      <c r="AJ11"/>
      <c r="AK11"/>
    </row>
    <row r="12" spans="1:37" s="34" customFormat="1" ht="12.95" customHeight="1" x14ac:dyDescent="0.2">
      <c r="A12" s="144"/>
      <c r="B12" s="273"/>
      <c r="C12" s="269"/>
      <c r="D12" s="269"/>
      <c r="E12" s="155"/>
      <c r="F12" s="146"/>
      <c r="G12" s="146"/>
      <c r="H12" s="147"/>
      <c r="I12" s="333" t="s">
        <v>0</v>
      </c>
      <c r="J12" s="149"/>
      <c r="K12" s="150"/>
      <c r="L12" s="162"/>
      <c r="M12" s="135"/>
      <c r="N12" s="161"/>
      <c r="O12" s="159"/>
      <c r="P12" s="159"/>
      <c r="Q12" s="140"/>
      <c r="R12" s="141"/>
      <c r="S12" s="142"/>
      <c r="U12" s="151" t="e">
        <f>[1]Birók!P26</f>
        <v>#REF!</v>
      </c>
      <c r="Y12" s="311"/>
      <c r="Z12" s="311"/>
      <c r="AA12" s="410" t="s">
        <v>78</v>
      </c>
      <c r="AB12" s="411">
        <v>15</v>
      </c>
      <c r="AC12" s="411">
        <v>10</v>
      </c>
      <c r="AD12" s="411">
        <v>6</v>
      </c>
      <c r="AE12" s="411">
        <v>3</v>
      </c>
      <c r="AF12" s="411">
        <v>1</v>
      </c>
      <c r="AG12" s="411">
        <v>0</v>
      </c>
      <c r="AH12" s="411">
        <v>0</v>
      </c>
      <c r="AI12"/>
      <c r="AJ12"/>
      <c r="AK12"/>
    </row>
    <row r="13" spans="1:37" s="34" customFormat="1" ht="12.95" customHeight="1" x14ac:dyDescent="0.2">
      <c r="A13" s="144">
        <v>4</v>
      </c>
      <c r="B13" s="236" t="str">
        <f>IF($E13="","",VLOOKUP($E13,'[1]F12 elő'!$A$7:$O$22,14))</f>
        <v/>
      </c>
      <c r="C13" s="260" t="str">
        <f>IF($E13="","",VLOOKUP($E13,'[1]F12 elő'!$A$7:$O$22,15))</f>
        <v/>
      </c>
      <c r="D13" s="260" t="str">
        <f>IF($E13="","",VLOOKUP($E13,'[1]F12 elő'!$A$7:$O$22,5))</f>
        <v/>
      </c>
      <c r="E13" s="133"/>
      <c r="F13" s="152"/>
      <c r="G13" s="152" t="str">
        <f>IF($E13="","",VLOOKUP($E13,'[1]F12 elő'!$A$7:$O$22,3))</f>
        <v/>
      </c>
      <c r="H13" s="152"/>
      <c r="I13" s="152" t="str">
        <f>IF($E13="","",VLOOKUP($E13,'[1]F12 elő'!$A$7:$O$22,4))</f>
        <v/>
      </c>
      <c r="J13" s="163"/>
      <c r="K13" s="135"/>
      <c r="L13" s="135"/>
      <c r="M13" s="135"/>
      <c r="N13" s="161"/>
      <c r="O13" s="159"/>
      <c r="P13" s="159"/>
      <c r="Q13" s="140"/>
      <c r="R13" s="141"/>
      <c r="S13" s="142"/>
      <c r="U13" s="151" t="e">
        <f>[1]Birók!P27</f>
        <v>#REF!</v>
      </c>
      <c r="Y13" s="311"/>
      <c r="Z13" s="311"/>
      <c r="AA13" s="410" t="s">
        <v>74</v>
      </c>
      <c r="AB13" s="411">
        <v>10</v>
      </c>
      <c r="AC13" s="411">
        <v>6</v>
      </c>
      <c r="AD13" s="411">
        <v>3</v>
      </c>
      <c r="AE13" s="411">
        <v>1</v>
      </c>
      <c r="AF13" s="411">
        <v>0</v>
      </c>
      <c r="AG13" s="411">
        <v>0</v>
      </c>
      <c r="AH13" s="411">
        <v>0</v>
      </c>
      <c r="AI13"/>
      <c r="AJ13"/>
      <c r="AK13"/>
    </row>
    <row r="14" spans="1:37" s="34" customFormat="1" ht="12.95" customHeight="1" x14ac:dyDescent="0.2">
      <c r="A14" s="144"/>
      <c r="B14" s="273"/>
      <c r="C14" s="269"/>
      <c r="D14" s="269"/>
      <c r="E14" s="155"/>
      <c r="F14" s="135"/>
      <c r="G14" s="135"/>
      <c r="H14" s="65"/>
      <c r="I14" s="164"/>
      <c r="J14" s="156"/>
      <c r="K14" s="135"/>
      <c r="L14" s="135"/>
      <c r="M14" s="148" t="s">
        <v>0</v>
      </c>
      <c r="N14" s="157"/>
      <c r="O14" s="150" t="s">
        <v>203</v>
      </c>
      <c r="P14" s="158"/>
      <c r="Q14" s="140"/>
      <c r="R14" s="141"/>
      <c r="S14" s="142"/>
      <c r="U14" s="151" t="e">
        <f>[1]Birók!P28</f>
        <v>#REF!</v>
      </c>
      <c r="Y14" s="311"/>
      <c r="Z14" s="311"/>
      <c r="AA14" s="410" t="s">
        <v>75</v>
      </c>
      <c r="AB14" s="411">
        <v>3</v>
      </c>
      <c r="AC14" s="411">
        <v>2</v>
      </c>
      <c r="AD14" s="411">
        <v>1</v>
      </c>
      <c r="AE14" s="411">
        <v>0</v>
      </c>
      <c r="AF14" s="411">
        <v>0</v>
      </c>
      <c r="AG14" s="411">
        <v>0</v>
      </c>
      <c r="AH14" s="411">
        <v>0</v>
      </c>
      <c r="AI14"/>
      <c r="AJ14"/>
      <c r="AK14"/>
    </row>
    <row r="15" spans="1:37" s="34" customFormat="1" ht="12.95" customHeight="1" x14ac:dyDescent="0.2">
      <c r="A15" s="132">
        <v>5</v>
      </c>
      <c r="B15" s="236" t="str">
        <f>IF($E15="","",VLOOKUP($E15,'[1]F12 elő'!$A$7:$O$22,14))</f>
        <v/>
      </c>
      <c r="C15" s="260" t="str">
        <f>IF($E15="","",VLOOKUP($E15,'[1]F12 elő'!$A$7:$O$22,15))</f>
        <v/>
      </c>
      <c r="D15" s="260" t="str">
        <f>IF($E15="","",VLOOKUP($E15,'[1]F12 elő'!$A$7:$O$22,5))</f>
        <v/>
      </c>
      <c r="E15" s="133"/>
      <c r="F15" s="134"/>
      <c r="G15" s="134" t="str">
        <f>IF($E15="","",VLOOKUP($E15,'[1]F12 elő'!$A$7:$O$22,3))</f>
        <v/>
      </c>
      <c r="H15" s="134"/>
      <c r="I15" s="134" t="str">
        <f>IF($E15="","",VLOOKUP($E15,'[1]F12 elő'!$A$7:$O$22,4))</f>
        <v/>
      </c>
      <c r="J15" s="165"/>
      <c r="K15" s="135"/>
      <c r="L15" s="135"/>
      <c r="M15" s="135"/>
      <c r="N15" s="161"/>
      <c r="O15" s="135" t="s">
        <v>205</v>
      </c>
      <c r="P15" s="161"/>
      <c r="Q15" s="140"/>
      <c r="R15" s="141"/>
      <c r="S15" s="142"/>
      <c r="U15" s="151" t="e">
        <f>[1]Birók!P29</f>
        <v>#REF!</v>
      </c>
      <c r="Y15" s="311"/>
      <c r="Z15" s="311"/>
      <c r="AA15" s="410"/>
      <c r="AB15" s="410"/>
      <c r="AC15" s="410"/>
      <c r="AD15" s="410"/>
      <c r="AE15" s="410"/>
      <c r="AF15" s="410"/>
      <c r="AG15" s="410"/>
      <c r="AH15" s="410"/>
      <c r="AI15"/>
      <c r="AJ15"/>
      <c r="AK15"/>
    </row>
    <row r="16" spans="1:37" s="34" customFormat="1" ht="12.95" customHeight="1" thickBot="1" x14ac:dyDescent="0.25">
      <c r="A16" s="144"/>
      <c r="B16" s="273"/>
      <c r="C16" s="269"/>
      <c r="D16" s="269"/>
      <c r="E16" s="155"/>
      <c r="F16" s="146"/>
      <c r="G16" s="146"/>
      <c r="H16" s="147"/>
      <c r="I16" s="333" t="s">
        <v>0</v>
      </c>
      <c r="J16" s="149"/>
      <c r="K16" s="150"/>
      <c r="L16" s="150"/>
      <c r="M16" s="135"/>
      <c r="N16" s="161"/>
      <c r="O16" s="159"/>
      <c r="P16" s="161"/>
      <c r="Q16" s="140"/>
      <c r="R16" s="141"/>
      <c r="S16" s="142"/>
      <c r="U16" s="166" t="e">
        <f>[1]Birók!P30</f>
        <v>#REF!</v>
      </c>
      <c r="Y16" s="311"/>
      <c r="Z16" s="311"/>
      <c r="AA16" s="410" t="s">
        <v>64</v>
      </c>
      <c r="AB16" s="411">
        <v>150</v>
      </c>
      <c r="AC16" s="411">
        <v>120</v>
      </c>
      <c r="AD16" s="411">
        <v>90</v>
      </c>
      <c r="AE16" s="411">
        <v>60</v>
      </c>
      <c r="AF16" s="411">
        <v>40</v>
      </c>
      <c r="AG16" s="411">
        <v>25</v>
      </c>
      <c r="AH16" s="411">
        <v>15</v>
      </c>
      <c r="AI16"/>
      <c r="AJ16"/>
      <c r="AK16"/>
    </row>
    <row r="17" spans="1:37" s="34" customFormat="1" ht="12.95" customHeight="1" x14ac:dyDescent="0.2">
      <c r="A17" s="144">
        <v>6</v>
      </c>
      <c r="B17" s="236" t="str">
        <f>IF($E17="","",VLOOKUP($E17,'[1]F12 elő'!$A$7:$O$22,14))</f>
        <v/>
      </c>
      <c r="C17" s="260" t="str">
        <f>IF($E17="","",VLOOKUP($E17,'[1]F12 elő'!$A$7:$O$22,15))</f>
        <v/>
      </c>
      <c r="D17" s="260" t="str">
        <f>IF($E17="","",VLOOKUP($E17,'[1]F12 elő'!$A$7:$O$22,5))</f>
        <v/>
      </c>
      <c r="E17" s="133"/>
      <c r="F17" s="152"/>
      <c r="G17" s="152" t="str">
        <f>IF($E17="","",VLOOKUP($E17,'[1]F12 elő'!$A$7:$O$22,3))</f>
        <v/>
      </c>
      <c r="H17" s="152"/>
      <c r="I17" s="152" t="str">
        <f>IF($E17="","",VLOOKUP($E17,'[1]F12 elő'!$A$7:$O$22,4))</f>
        <v/>
      </c>
      <c r="J17" s="153"/>
      <c r="K17" s="135"/>
      <c r="L17" s="154"/>
      <c r="M17" s="135"/>
      <c r="N17" s="161"/>
      <c r="O17" s="159"/>
      <c r="P17" s="161"/>
      <c r="Q17" s="140"/>
      <c r="R17" s="141"/>
      <c r="S17" s="142"/>
      <c r="Y17" s="311"/>
      <c r="Z17" s="311"/>
      <c r="AA17" s="410" t="s">
        <v>66</v>
      </c>
      <c r="AB17" s="411">
        <v>120</v>
      </c>
      <c r="AC17" s="411">
        <v>90</v>
      </c>
      <c r="AD17" s="411">
        <v>60</v>
      </c>
      <c r="AE17" s="411">
        <v>40</v>
      </c>
      <c r="AF17" s="411">
        <v>25</v>
      </c>
      <c r="AG17" s="411">
        <v>15</v>
      </c>
      <c r="AH17" s="411">
        <v>8</v>
      </c>
      <c r="AI17"/>
      <c r="AJ17"/>
      <c r="AK17"/>
    </row>
    <row r="18" spans="1:37" s="34" customFormat="1" ht="12.95" customHeight="1" x14ac:dyDescent="0.2">
      <c r="A18" s="144"/>
      <c r="B18" s="273"/>
      <c r="C18" s="269"/>
      <c r="D18" s="269"/>
      <c r="E18" s="155"/>
      <c r="F18" s="146"/>
      <c r="G18" s="146"/>
      <c r="H18" s="147"/>
      <c r="I18" s="135"/>
      <c r="J18" s="156"/>
      <c r="K18" s="148" t="s">
        <v>0</v>
      </c>
      <c r="L18" s="157"/>
      <c r="M18" s="150" t="s">
        <v>204</v>
      </c>
      <c r="N18" s="167"/>
      <c r="O18" s="159"/>
      <c r="P18" s="161"/>
      <c r="Q18" s="140"/>
      <c r="R18" s="141"/>
      <c r="S18" s="142"/>
      <c r="Y18" s="311"/>
      <c r="Z18" s="311"/>
      <c r="AA18" s="410" t="s">
        <v>67</v>
      </c>
      <c r="AB18" s="411">
        <v>90</v>
      </c>
      <c r="AC18" s="411">
        <v>60</v>
      </c>
      <c r="AD18" s="411">
        <v>40</v>
      </c>
      <c r="AE18" s="411">
        <v>25</v>
      </c>
      <c r="AF18" s="411">
        <v>15</v>
      </c>
      <c r="AG18" s="411">
        <v>8</v>
      </c>
      <c r="AH18" s="411">
        <v>4</v>
      </c>
      <c r="AI18"/>
      <c r="AJ18"/>
      <c r="AK18"/>
    </row>
    <row r="19" spans="1:37" s="34" customFormat="1" ht="12.95" customHeight="1" x14ac:dyDescent="0.2">
      <c r="A19" s="144">
        <v>7</v>
      </c>
      <c r="B19" s="236" t="str">
        <f>IF($E19="","",VLOOKUP($E19,'[1]F12 elő'!$A$7:$O$22,14))</f>
        <v/>
      </c>
      <c r="C19" s="260" t="str">
        <f>IF($E19="","",VLOOKUP($E19,'[1]F12 elő'!$A$7:$O$22,15))</f>
        <v/>
      </c>
      <c r="D19" s="260" t="str">
        <f>IF($E19="","",VLOOKUP($E19,'[1]F12 elő'!$A$7:$O$22,5))</f>
        <v/>
      </c>
      <c r="E19" s="133"/>
      <c r="F19" s="152"/>
      <c r="G19" s="152" t="str">
        <f>IF($E19="","",VLOOKUP($E19,'[1]F12 elő'!$A$7:$O$22,3))</f>
        <v/>
      </c>
      <c r="H19" s="152"/>
      <c r="I19" s="152" t="str">
        <f>IF($E19="","",VLOOKUP($E19,'[1]F12 elő'!$A$7:$O$22,4))</f>
        <v/>
      </c>
      <c r="J19" s="136"/>
      <c r="K19" s="135"/>
      <c r="L19" s="160"/>
      <c r="M19" s="135"/>
      <c r="N19" s="159"/>
      <c r="O19" s="159"/>
      <c r="P19" s="161"/>
      <c r="Q19" s="140"/>
      <c r="R19" s="141"/>
      <c r="S19" s="142"/>
      <c r="Y19" s="311"/>
      <c r="Z19" s="311"/>
      <c r="AA19" s="410" t="s">
        <v>68</v>
      </c>
      <c r="AB19" s="411">
        <v>60</v>
      </c>
      <c r="AC19" s="411">
        <v>40</v>
      </c>
      <c r="AD19" s="411">
        <v>25</v>
      </c>
      <c r="AE19" s="411">
        <v>15</v>
      </c>
      <c r="AF19" s="411">
        <v>8</v>
      </c>
      <c r="AG19" s="411">
        <v>4</v>
      </c>
      <c r="AH19" s="411">
        <v>2</v>
      </c>
      <c r="AI19"/>
      <c r="AJ19"/>
      <c r="AK19"/>
    </row>
    <row r="20" spans="1:37" s="34" customFormat="1" ht="12.95" customHeight="1" x14ac:dyDescent="0.2">
      <c r="A20" s="144"/>
      <c r="B20" s="273"/>
      <c r="C20" s="269"/>
      <c r="D20" s="269"/>
      <c r="E20" s="145"/>
      <c r="F20" s="146"/>
      <c r="G20" s="146"/>
      <c r="H20" s="147"/>
      <c r="I20" s="333" t="s">
        <v>0</v>
      </c>
      <c r="J20" s="149"/>
      <c r="K20" s="150"/>
      <c r="L20" s="162"/>
      <c r="M20" s="135"/>
      <c r="N20" s="159"/>
      <c r="O20" s="159"/>
      <c r="P20" s="161"/>
      <c r="Q20" s="140"/>
      <c r="R20" s="141"/>
      <c r="S20" s="142"/>
      <c r="Y20" s="311"/>
      <c r="Z20" s="311"/>
      <c r="AA20" s="410" t="s">
        <v>69</v>
      </c>
      <c r="AB20" s="411">
        <v>40</v>
      </c>
      <c r="AC20" s="411">
        <v>25</v>
      </c>
      <c r="AD20" s="411">
        <v>15</v>
      </c>
      <c r="AE20" s="411">
        <v>8</v>
      </c>
      <c r="AF20" s="411">
        <v>4</v>
      </c>
      <c r="AG20" s="411">
        <v>2</v>
      </c>
      <c r="AH20" s="411">
        <v>1</v>
      </c>
      <c r="AI20"/>
      <c r="AJ20"/>
      <c r="AK20"/>
    </row>
    <row r="21" spans="1:37" s="34" customFormat="1" ht="12.95" customHeight="1" x14ac:dyDescent="0.2">
      <c r="A21" s="144">
        <v>8</v>
      </c>
      <c r="B21" s="236" t="str">
        <f>IF($E21="","",VLOOKUP($E21,'[1]F12 elő'!$A$7:$O$22,14))</f>
        <v/>
      </c>
      <c r="C21" s="260" t="str">
        <f>IF($E21="","",VLOOKUP($E21,'[1]F12 elő'!$A$7:$O$22,15))</f>
        <v/>
      </c>
      <c r="D21" s="260" t="str">
        <f>IF($E21="","",VLOOKUP($E21,'[1]F12 elő'!$A$7:$O$22,5))</f>
        <v/>
      </c>
      <c r="E21" s="133"/>
      <c r="F21" s="152"/>
      <c r="G21" s="152" t="str">
        <f>IF($E21="","",VLOOKUP($E21,'[1]F12 elő'!$A$7:$O$22,3))</f>
        <v/>
      </c>
      <c r="H21" s="152"/>
      <c r="I21" s="152" t="str">
        <f>IF($E21="","",VLOOKUP($E21,'[1]F12 elő'!$A$7:$O$22,4))</f>
        <v/>
      </c>
      <c r="J21" s="163"/>
      <c r="K21" s="135"/>
      <c r="L21" s="135"/>
      <c r="M21" s="135"/>
      <c r="N21" s="159"/>
      <c r="O21" s="159"/>
      <c r="P21" s="161"/>
      <c r="Q21" s="140"/>
      <c r="R21" s="141"/>
      <c r="S21" s="142"/>
      <c r="Y21" s="311"/>
      <c r="Z21" s="311"/>
      <c r="AA21" s="410" t="s">
        <v>70</v>
      </c>
      <c r="AB21" s="411">
        <v>25</v>
      </c>
      <c r="AC21" s="411">
        <v>15</v>
      </c>
      <c r="AD21" s="411">
        <v>10</v>
      </c>
      <c r="AE21" s="411">
        <v>6</v>
      </c>
      <c r="AF21" s="411">
        <v>3</v>
      </c>
      <c r="AG21" s="411">
        <v>1</v>
      </c>
      <c r="AH21" s="411">
        <v>0</v>
      </c>
      <c r="AI21"/>
      <c r="AJ21"/>
      <c r="AK21"/>
    </row>
    <row r="22" spans="1:37" s="34" customFormat="1" ht="12.95" customHeight="1" x14ac:dyDescent="0.2">
      <c r="A22" s="144"/>
      <c r="B22" s="273"/>
      <c r="C22" s="269"/>
      <c r="D22" s="269"/>
      <c r="E22" s="145"/>
      <c r="F22" s="164"/>
      <c r="G22" s="164"/>
      <c r="H22" s="168"/>
      <c r="I22" s="164"/>
      <c r="J22" s="156"/>
      <c r="K22" s="135"/>
      <c r="L22" s="135"/>
      <c r="M22" s="135"/>
      <c r="N22" s="159"/>
      <c r="O22" s="148" t="s">
        <v>0</v>
      </c>
      <c r="P22" s="157"/>
      <c r="Q22" s="150" t="s">
        <v>206</v>
      </c>
      <c r="R22" s="158"/>
      <c r="S22" s="142"/>
      <c r="Y22" s="311"/>
      <c r="Z22" s="311"/>
      <c r="AA22" s="410" t="s">
        <v>71</v>
      </c>
      <c r="AB22" s="411">
        <v>15</v>
      </c>
      <c r="AC22" s="411">
        <v>10</v>
      </c>
      <c r="AD22" s="411">
        <v>6</v>
      </c>
      <c r="AE22" s="411">
        <v>3</v>
      </c>
      <c r="AF22" s="411">
        <v>1</v>
      </c>
      <c r="AG22" s="411">
        <v>0</v>
      </c>
      <c r="AH22" s="411">
        <v>0</v>
      </c>
      <c r="AI22"/>
      <c r="AJ22"/>
      <c r="AK22"/>
    </row>
    <row r="23" spans="1:37" s="34" customFormat="1" ht="12.95" customHeight="1" x14ac:dyDescent="0.2">
      <c r="A23" s="144">
        <v>9</v>
      </c>
      <c r="B23" s="236" t="str">
        <f>IF($E23="","",VLOOKUP($E23,'[1]F12 elő'!$A$7:$O$22,14))</f>
        <v/>
      </c>
      <c r="C23" s="260" t="str">
        <f>IF($E23="","",VLOOKUP($E23,'[1]F12 elő'!$A$7:$O$22,15))</f>
        <v/>
      </c>
      <c r="D23" s="260" t="str">
        <f>IF($E23="","",VLOOKUP($E23,'[1]F12 elő'!$A$7:$O$22,5))</f>
        <v/>
      </c>
      <c r="E23" s="133"/>
      <c r="F23" s="152"/>
      <c r="G23" s="152" t="str">
        <f>IF($E23="","",VLOOKUP($E23,'[1]F12 elő'!$A$7:$O$22,3))</f>
        <v/>
      </c>
      <c r="H23" s="152"/>
      <c r="I23" s="152" t="str">
        <f>IF($E23="","",VLOOKUP($E23,'[1]F12 elő'!$A$7:$O$22,4))</f>
        <v/>
      </c>
      <c r="J23" s="136"/>
      <c r="K23" s="135"/>
      <c r="L23" s="135"/>
      <c r="M23" s="135"/>
      <c r="N23" s="159"/>
      <c r="O23" s="135"/>
      <c r="P23" s="161"/>
      <c r="Q23" s="135" t="s">
        <v>205</v>
      </c>
      <c r="R23" s="159"/>
      <c r="S23" s="142"/>
      <c r="Y23" s="311"/>
      <c r="Z23" s="311"/>
      <c r="AA23" s="410" t="s">
        <v>72</v>
      </c>
      <c r="AB23" s="411">
        <v>10</v>
      </c>
      <c r="AC23" s="411">
        <v>6</v>
      </c>
      <c r="AD23" s="411">
        <v>3</v>
      </c>
      <c r="AE23" s="411">
        <v>1</v>
      </c>
      <c r="AF23" s="411">
        <v>0</v>
      </c>
      <c r="AG23" s="411">
        <v>0</v>
      </c>
      <c r="AH23" s="411">
        <v>0</v>
      </c>
      <c r="AI23"/>
      <c r="AJ23"/>
      <c r="AK23"/>
    </row>
    <row r="24" spans="1:37" s="34" customFormat="1" ht="12.95" customHeight="1" x14ac:dyDescent="0.2">
      <c r="A24" s="144"/>
      <c r="B24" s="273"/>
      <c r="C24" s="269"/>
      <c r="D24" s="269"/>
      <c r="E24" s="145"/>
      <c r="F24" s="146"/>
      <c r="G24" s="146"/>
      <c r="H24" s="147"/>
      <c r="I24" s="333" t="s">
        <v>0</v>
      </c>
      <c r="J24" s="149"/>
      <c r="K24" s="150"/>
      <c r="L24" s="150"/>
      <c r="M24" s="135"/>
      <c r="N24" s="159"/>
      <c r="O24" s="159"/>
      <c r="P24" s="161"/>
      <c r="Q24" s="140"/>
      <c r="R24" s="141"/>
      <c r="S24" s="142"/>
      <c r="Y24" s="311"/>
      <c r="Z24" s="311"/>
      <c r="AA24" s="410" t="s">
        <v>73</v>
      </c>
      <c r="AB24" s="411">
        <v>6</v>
      </c>
      <c r="AC24" s="411">
        <v>3</v>
      </c>
      <c r="AD24" s="411">
        <v>1</v>
      </c>
      <c r="AE24" s="411">
        <v>0</v>
      </c>
      <c r="AF24" s="411">
        <v>0</v>
      </c>
      <c r="AG24" s="411">
        <v>0</v>
      </c>
      <c r="AH24" s="411">
        <v>0</v>
      </c>
      <c r="AI24"/>
      <c r="AJ24"/>
      <c r="AK24"/>
    </row>
    <row r="25" spans="1:37" s="34" customFormat="1" ht="12.95" customHeight="1" x14ac:dyDescent="0.2">
      <c r="A25" s="144">
        <v>10</v>
      </c>
      <c r="B25" s="236" t="str">
        <f>IF($E25="","",VLOOKUP($E25,'[1]F12 elő'!$A$7:$O$22,14))</f>
        <v/>
      </c>
      <c r="C25" s="260" t="str">
        <f>IF($E25="","",VLOOKUP($E25,'[1]F12 elő'!$A$7:$O$22,15))</f>
        <v/>
      </c>
      <c r="D25" s="260" t="str">
        <f>IF($E25="","",VLOOKUP($E25,'[1]F12 elő'!$A$7:$O$22,5))</f>
        <v/>
      </c>
      <c r="E25" s="133"/>
      <c r="F25" s="152"/>
      <c r="G25" s="152" t="str">
        <f>IF($E25="","",VLOOKUP($E25,'[1]F12 elő'!$A$7:$O$22,3))</f>
        <v/>
      </c>
      <c r="H25" s="152"/>
      <c r="I25" s="152" t="str">
        <f>IF($E25="","",VLOOKUP($E25,'[1]F12 elő'!$A$7:$O$22,4))</f>
        <v/>
      </c>
      <c r="J25" s="153"/>
      <c r="K25" s="135"/>
      <c r="L25" s="154"/>
      <c r="M25" s="135"/>
      <c r="N25" s="159"/>
      <c r="O25" s="159"/>
      <c r="P25" s="161"/>
      <c r="Q25" s="140"/>
      <c r="R25" s="141"/>
      <c r="S25" s="142"/>
      <c r="Y25" s="311"/>
      <c r="Z25" s="311"/>
      <c r="AA25" s="410" t="s">
        <v>78</v>
      </c>
      <c r="AB25" s="411">
        <v>3</v>
      </c>
      <c r="AC25" s="411">
        <v>2</v>
      </c>
      <c r="AD25" s="411">
        <v>1</v>
      </c>
      <c r="AE25" s="411">
        <v>0</v>
      </c>
      <c r="AF25" s="411">
        <v>0</v>
      </c>
      <c r="AG25" s="411">
        <v>0</v>
      </c>
      <c r="AH25" s="411">
        <v>0</v>
      </c>
      <c r="AI25"/>
      <c r="AJ25"/>
      <c r="AK25"/>
    </row>
    <row r="26" spans="1:37" s="34" customFormat="1" ht="12.95" customHeight="1" x14ac:dyDescent="0.2">
      <c r="A26" s="144"/>
      <c r="B26" s="273"/>
      <c r="C26" s="269"/>
      <c r="D26" s="269"/>
      <c r="E26" s="155"/>
      <c r="F26" s="146"/>
      <c r="G26" s="146"/>
      <c r="H26" s="147"/>
      <c r="I26" s="135"/>
      <c r="J26" s="156"/>
      <c r="K26" s="148" t="s">
        <v>0</v>
      </c>
      <c r="L26" s="157"/>
      <c r="M26" s="150" t="s">
        <v>110</v>
      </c>
      <c r="N26" s="158"/>
      <c r="O26" s="159"/>
      <c r="P26" s="161"/>
      <c r="Q26" s="140"/>
      <c r="R26" s="141"/>
      <c r="S26" s="142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5" customHeight="1" x14ac:dyDescent="0.2">
      <c r="A27" s="144">
        <v>11</v>
      </c>
      <c r="B27" s="236" t="str">
        <f>IF($E27="","",VLOOKUP($E27,'[1]F12 elő'!$A$7:$O$22,14))</f>
        <v/>
      </c>
      <c r="C27" s="260" t="str">
        <f>IF($E27="","",VLOOKUP($E27,'[1]F12 elő'!$A$7:$O$22,15))</f>
        <v/>
      </c>
      <c r="D27" s="260" t="str">
        <f>IF($E27="","",VLOOKUP($E27,'[1]F12 elő'!$A$7:$O$22,5))</f>
        <v/>
      </c>
      <c r="E27" s="133"/>
      <c r="F27" s="152"/>
      <c r="G27" s="152" t="str">
        <f>IF($E27="","",VLOOKUP($E27,'[1]F12 elő'!$A$7:$O$22,3))</f>
        <v/>
      </c>
      <c r="H27" s="152"/>
      <c r="I27" s="152" t="str">
        <f>IF($E27="","",VLOOKUP($E27,'[1]F12 elő'!$A$7:$O$22,4))</f>
        <v/>
      </c>
      <c r="J27" s="136"/>
      <c r="K27" s="135"/>
      <c r="L27" s="160"/>
      <c r="M27" s="135"/>
      <c r="N27" s="161"/>
      <c r="O27" s="159"/>
      <c r="P27" s="161"/>
      <c r="Q27" s="140"/>
      <c r="R27" s="141"/>
      <c r="S27" s="142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5" customHeight="1" x14ac:dyDescent="0.2">
      <c r="A28" s="169"/>
      <c r="B28" s="273"/>
      <c r="C28" s="269"/>
      <c r="D28" s="269"/>
      <c r="E28" s="155"/>
      <c r="F28" s="146"/>
      <c r="G28" s="146"/>
      <c r="H28" s="147"/>
      <c r="I28" s="333" t="s">
        <v>0</v>
      </c>
      <c r="J28" s="149"/>
      <c r="K28" s="150"/>
      <c r="L28" s="162"/>
      <c r="M28" s="135"/>
      <c r="N28" s="161"/>
      <c r="O28" s="159"/>
      <c r="P28" s="161"/>
      <c r="Q28" s="140"/>
      <c r="R28" s="141"/>
      <c r="S28" s="142"/>
    </row>
    <row r="29" spans="1:37" s="34" customFormat="1" ht="12.95" customHeight="1" x14ac:dyDescent="0.2">
      <c r="A29" s="132">
        <v>12</v>
      </c>
      <c r="B29" s="236" t="str">
        <f>IF($E29="","",VLOOKUP($E29,'[1]F12 elő'!$A$7:$O$22,14))</f>
        <v/>
      </c>
      <c r="C29" s="260" t="str">
        <f>IF($E29="","",VLOOKUP($E29,'[1]F12 elő'!$A$7:$O$22,15))</f>
        <v/>
      </c>
      <c r="D29" s="260" t="str">
        <f>IF($E29="","",VLOOKUP($E29,'[1]F12 elő'!$A$7:$O$22,5))</f>
        <v/>
      </c>
      <c r="E29" s="133"/>
      <c r="F29" s="134"/>
      <c r="G29" s="134" t="str">
        <f>IF($E29="","",VLOOKUP($E29,'[1]F12 elő'!$A$7:$O$22,3))</f>
        <v/>
      </c>
      <c r="H29" s="134"/>
      <c r="I29" s="134" t="str">
        <f>IF($E29="","",VLOOKUP($E29,'[1]F12 elő'!$A$7:$O$22,4))</f>
        <v/>
      </c>
      <c r="J29" s="163"/>
      <c r="K29" s="135"/>
      <c r="L29" s="135"/>
      <c r="M29" s="135"/>
      <c r="N29" s="161"/>
      <c r="O29" s="159"/>
      <c r="P29" s="161"/>
      <c r="Q29" s="140"/>
      <c r="R29" s="141"/>
      <c r="S29" s="142"/>
    </row>
    <row r="30" spans="1:37" s="34" customFormat="1" ht="12.95" customHeight="1" x14ac:dyDescent="0.2">
      <c r="A30" s="144"/>
      <c r="B30" s="273"/>
      <c r="C30" s="269"/>
      <c r="D30" s="269"/>
      <c r="E30" s="155"/>
      <c r="F30" s="135"/>
      <c r="G30" s="135"/>
      <c r="H30" s="65"/>
      <c r="I30" s="164"/>
      <c r="J30" s="156"/>
      <c r="K30" s="135"/>
      <c r="L30" s="135"/>
      <c r="M30" s="148" t="s">
        <v>0</v>
      </c>
      <c r="N30" s="157"/>
      <c r="O30" s="150" t="s">
        <v>206</v>
      </c>
      <c r="P30" s="167"/>
      <c r="Q30" s="140"/>
      <c r="R30" s="141"/>
      <c r="S30" s="142"/>
    </row>
    <row r="31" spans="1:37" s="34" customFormat="1" ht="12.95" customHeight="1" x14ac:dyDescent="0.2">
      <c r="A31" s="144">
        <v>13</v>
      </c>
      <c r="B31" s="236" t="str">
        <f>IF($E31="","",VLOOKUP($E31,'[1]F12 elő'!$A$7:$O$22,14))</f>
        <v/>
      </c>
      <c r="C31" s="260" t="str">
        <f>IF($E31="","",VLOOKUP($E31,'[1]F12 elő'!$A$7:$O$22,15))</f>
        <v/>
      </c>
      <c r="D31" s="260" t="str">
        <f>IF($E31="","",VLOOKUP($E31,'[1]F12 elő'!$A$7:$O$22,5))</f>
        <v/>
      </c>
      <c r="E31" s="133"/>
      <c r="F31" s="152"/>
      <c r="G31" s="152" t="str">
        <f>IF($E31="","",VLOOKUP($E31,'[1]F12 elő'!$A$7:$O$22,3))</f>
        <v/>
      </c>
      <c r="H31" s="152"/>
      <c r="I31" s="152" t="str">
        <f>IF($E31="","",VLOOKUP($E31,'[1]F12 elő'!$A$7:$O$22,4))</f>
        <v/>
      </c>
      <c r="J31" s="165"/>
      <c r="K31" s="135"/>
      <c r="L31" s="135"/>
      <c r="M31" s="135"/>
      <c r="N31" s="161"/>
      <c r="O31" s="135" t="s">
        <v>205</v>
      </c>
      <c r="P31" s="159"/>
      <c r="Q31" s="140"/>
      <c r="R31" s="141"/>
      <c r="S31" s="142"/>
    </row>
    <row r="32" spans="1:37" s="34" customFormat="1" ht="12.95" customHeight="1" x14ac:dyDescent="0.2">
      <c r="A32" s="144"/>
      <c r="B32" s="273"/>
      <c r="C32" s="269"/>
      <c r="D32" s="269"/>
      <c r="E32" s="155"/>
      <c r="F32" s="146"/>
      <c r="G32" s="146"/>
      <c r="H32" s="147"/>
      <c r="I32" s="148" t="s">
        <v>0</v>
      </c>
      <c r="J32" s="149"/>
      <c r="K32" s="150"/>
      <c r="L32" s="150"/>
      <c r="M32" s="135"/>
      <c r="N32" s="161"/>
      <c r="O32" s="159"/>
      <c r="P32" s="159"/>
      <c r="Q32" s="140"/>
      <c r="R32" s="141"/>
      <c r="S32" s="142"/>
    </row>
    <row r="33" spans="1:19" s="34" customFormat="1" ht="12.95" customHeight="1" x14ac:dyDescent="0.2">
      <c r="A33" s="144">
        <v>14</v>
      </c>
      <c r="B33" s="236" t="str">
        <f>IF($E33="","",VLOOKUP($E33,'[1]F12 elő'!$A$7:$O$22,14))</f>
        <v/>
      </c>
      <c r="C33" s="260" t="str">
        <f>IF($E33="","",VLOOKUP($E33,'[1]F12 elő'!$A$7:$O$22,15))</f>
        <v/>
      </c>
      <c r="D33" s="260" t="str">
        <f>IF($E33="","",VLOOKUP($E33,'[1]F12 elő'!$A$7:$O$22,5))</f>
        <v/>
      </c>
      <c r="E33" s="133"/>
      <c r="F33" s="152"/>
      <c r="G33" s="152" t="str">
        <f>IF($E33="","",VLOOKUP($E33,'[1]F12 elő'!$A$7:$O$22,3))</f>
        <v/>
      </c>
      <c r="H33" s="152"/>
      <c r="I33" s="152" t="str">
        <f>IF($E33="","",VLOOKUP($E33,'[1]F12 elő'!$A$7:$O$22,4))</f>
        <v/>
      </c>
      <c r="J33" s="153"/>
      <c r="K33" s="135"/>
      <c r="L33" s="154"/>
      <c r="M33" s="135"/>
      <c r="N33" s="161"/>
      <c r="O33" s="159"/>
      <c r="P33" s="159"/>
      <c r="Q33" s="140"/>
      <c r="R33" s="141"/>
      <c r="S33" s="142"/>
    </row>
    <row r="34" spans="1:19" s="34" customFormat="1" ht="12.95" customHeight="1" x14ac:dyDescent="0.2">
      <c r="A34" s="144"/>
      <c r="B34" s="273"/>
      <c r="C34" s="269"/>
      <c r="D34" s="269"/>
      <c r="E34" s="155"/>
      <c r="F34" s="146"/>
      <c r="G34" s="146"/>
      <c r="H34" s="147"/>
      <c r="I34" s="135"/>
      <c r="J34" s="156"/>
      <c r="K34" s="148" t="s">
        <v>0</v>
      </c>
      <c r="L34" s="157"/>
      <c r="M34" s="150" t="s">
        <v>206</v>
      </c>
      <c r="N34" s="167"/>
      <c r="O34" s="159"/>
      <c r="P34" s="159"/>
      <c r="Q34" s="140"/>
      <c r="R34" s="141"/>
      <c r="S34" s="142"/>
    </row>
    <row r="35" spans="1:19" s="34" customFormat="1" ht="12.95" customHeight="1" x14ac:dyDescent="0.2">
      <c r="A35" s="144">
        <v>15</v>
      </c>
      <c r="B35" s="236" t="str">
        <f>IF($E35="","",VLOOKUP($E35,'[1]F12 elő'!$A$7:$O$22,14))</f>
        <v/>
      </c>
      <c r="C35" s="260" t="str">
        <f>IF($E35="","",VLOOKUP($E35,'[1]F12 elő'!$A$7:$O$22,15))</f>
        <v/>
      </c>
      <c r="D35" s="260" t="str">
        <f>IF($E35="","",VLOOKUP($E35,'[1]F12 elő'!$A$7:$O$22,5))</f>
        <v/>
      </c>
      <c r="E35" s="133"/>
      <c r="F35" s="152"/>
      <c r="G35" s="152" t="str">
        <f>IF($E35="","",VLOOKUP($E35,'[1]F12 elő'!$A$7:$O$22,3))</f>
        <v/>
      </c>
      <c r="H35" s="152"/>
      <c r="I35" s="152" t="str">
        <f>IF($E35="","",VLOOKUP($E35,'[1]F12 elő'!$A$7:$O$22,4))</f>
        <v/>
      </c>
      <c r="J35" s="136"/>
      <c r="K35" s="135"/>
      <c r="L35" s="160"/>
      <c r="M35" s="135"/>
      <c r="N35" s="159"/>
      <c r="O35" s="159"/>
      <c r="P35" s="159"/>
      <c r="Q35" s="140"/>
      <c r="R35" s="141"/>
      <c r="S35" s="142"/>
    </row>
    <row r="36" spans="1:19" s="34" customFormat="1" ht="12.95" customHeight="1" x14ac:dyDescent="0.2">
      <c r="A36" s="144"/>
      <c r="B36" s="273"/>
      <c r="C36" s="269"/>
      <c r="D36" s="269"/>
      <c r="E36" s="145"/>
      <c r="F36" s="146"/>
      <c r="G36" s="146"/>
      <c r="H36" s="147"/>
      <c r="I36" s="148" t="s">
        <v>0</v>
      </c>
      <c r="J36" s="149"/>
      <c r="K36" s="150"/>
      <c r="L36" s="162"/>
      <c r="M36" s="135"/>
      <c r="N36" s="159"/>
      <c r="O36" s="159"/>
      <c r="P36" s="159"/>
      <c r="Q36" s="140"/>
      <c r="R36" s="141"/>
      <c r="S36" s="142"/>
    </row>
    <row r="37" spans="1:19" s="34" customFormat="1" ht="12.95" customHeight="1" x14ac:dyDescent="0.2">
      <c r="A37" s="132">
        <v>16</v>
      </c>
      <c r="B37" s="236" t="str">
        <f>IF($E37="","",VLOOKUP($E37,'[1]F12 elő'!$A$7:$O$22,14))</f>
        <v/>
      </c>
      <c r="C37" s="260" t="str">
        <f>IF($E37="","",VLOOKUP($E37,'[1]F12 elő'!$A$7:$O$22,15))</f>
        <v/>
      </c>
      <c r="D37" s="260" t="str">
        <f>IF($E37="","",VLOOKUP($E37,'[1]F12 elő'!$A$7:$O$22,5))</f>
        <v/>
      </c>
      <c r="E37" s="133"/>
      <c r="F37" s="134"/>
      <c r="G37" s="134" t="str">
        <f>IF($E37="","",VLOOKUP($E37,'[1]F12 elő'!$A$7:$O$22,3))</f>
        <v/>
      </c>
      <c r="H37" s="152"/>
      <c r="I37" s="134" t="str">
        <f>IF($E37="","",VLOOKUP($E37,'[1]F12 elő'!$A$7:$O$22,4))</f>
        <v/>
      </c>
      <c r="J37" s="163"/>
      <c r="K37" s="135"/>
      <c r="L37" s="135"/>
      <c r="M37" s="135"/>
      <c r="N37" s="159"/>
      <c r="O37" s="159"/>
      <c r="P37" s="159"/>
      <c r="Q37" s="140"/>
      <c r="R37" s="141"/>
      <c r="S37" s="142"/>
    </row>
    <row r="38" spans="1:19" s="34" customFormat="1" ht="9.6" customHeight="1" x14ac:dyDescent="0.2">
      <c r="A38" s="170"/>
      <c r="B38" s="145"/>
      <c r="C38" s="145"/>
      <c r="D38" s="145"/>
      <c r="E38" s="145"/>
      <c r="F38" s="164"/>
      <c r="G38" s="164"/>
      <c r="H38" s="168"/>
      <c r="I38" s="135"/>
      <c r="J38" s="156"/>
      <c r="K38" s="135"/>
      <c r="L38" s="135"/>
      <c r="M38" s="135"/>
      <c r="N38" s="159"/>
      <c r="O38" s="159"/>
      <c r="P38" s="159"/>
      <c r="Q38" s="140"/>
      <c r="R38" s="141"/>
      <c r="S38" s="142"/>
    </row>
    <row r="39" spans="1:19" s="34" customFormat="1" ht="9.6" customHeight="1" x14ac:dyDescent="0.2">
      <c r="A39" s="171"/>
      <c r="B39" s="137"/>
      <c r="C39" s="137"/>
      <c r="D39" s="137"/>
      <c r="E39" s="145"/>
      <c r="F39" s="137"/>
      <c r="G39" s="137"/>
      <c r="H39" s="137"/>
      <c r="I39" s="137"/>
      <c r="J39" s="145"/>
      <c r="K39" s="137"/>
      <c r="L39" s="137"/>
      <c r="M39" s="137"/>
      <c r="N39" s="172"/>
      <c r="O39" s="172"/>
      <c r="P39" s="172"/>
      <c r="Q39" s="140"/>
      <c r="R39" s="141"/>
      <c r="S39" s="142"/>
    </row>
    <row r="40" spans="1:19" s="34" customFormat="1" ht="9.6" customHeight="1" x14ac:dyDescent="0.2">
      <c r="A40" s="170"/>
      <c r="B40" s="145"/>
      <c r="C40" s="145"/>
      <c r="D40" s="145"/>
      <c r="E40" s="145"/>
      <c r="F40" s="137"/>
      <c r="G40" s="137"/>
      <c r="I40" s="137"/>
      <c r="J40" s="145"/>
      <c r="K40" s="137"/>
      <c r="L40" s="137"/>
      <c r="M40" s="173"/>
      <c r="N40" s="145"/>
      <c r="O40" s="137"/>
      <c r="P40" s="172"/>
      <c r="Q40" s="140"/>
      <c r="R40" s="141"/>
      <c r="S40" s="142"/>
    </row>
    <row r="41" spans="1:19" s="34" customFormat="1" ht="9.6" customHeight="1" x14ac:dyDescent="0.2">
      <c r="A41" s="170"/>
      <c r="B41" s="137"/>
      <c r="C41" s="137"/>
      <c r="D41" s="137"/>
      <c r="E41" s="145"/>
      <c r="F41" s="137"/>
      <c r="G41" s="137"/>
      <c r="H41" s="137"/>
      <c r="I41" s="137"/>
      <c r="J41" s="145"/>
      <c r="K41" s="137"/>
      <c r="L41" s="137"/>
      <c r="M41" s="137"/>
      <c r="N41" s="172"/>
      <c r="O41" s="137"/>
      <c r="P41" s="172"/>
      <c r="Q41" s="140"/>
      <c r="R41" s="141"/>
      <c r="S41" s="142"/>
    </row>
    <row r="42" spans="1:19" s="34" customFormat="1" ht="9.6" customHeight="1" x14ac:dyDescent="0.2">
      <c r="A42" s="170"/>
      <c r="B42" s="145"/>
      <c r="C42" s="145"/>
      <c r="D42" s="145"/>
      <c r="E42" s="145"/>
      <c r="F42" s="137"/>
      <c r="G42" s="137"/>
      <c r="I42" s="173"/>
      <c r="J42" s="145"/>
      <c r="K42" s="137"/>
      <c r="L42" s="137"/>
      <c r="M42" s="137"/>
      <c r="N42" s="172"/>
      <c r="O42" s="172"/>
      <c r="P42" s="172"/>
      <c r="Q42" s="140"/>
      <c r="R42" s="141"/>
      <c r="S42" s="142"/>
    </row>
    <row r="43" spans="1:19" s="34" customFormat="1" ht="9.6" customHeight="1" x14ac:dyDescent="0.2">
      <c r="A43" s="170"/>
      <c r="B43" s="137"/>
      <c r="C43" s="137"/>
      <c r="D43" s="137"/>
      <c r="E43" s="145"/>
      <c r="F43" s="137"/>
      <c r="G43" s="137"/>
      <c r="H43" s="137"/>
      <c r="I43" s="137"/>
      <c r="J43" s="145"/>
      <c r="K43" s="137"/>
      <c r="L43" s="174"/>
      <c r="M43" s="137"/>
      <c r="N43" s="172"/>
      <c r="O43" s="172"/>
      <c r="P43" s="172"/>
      <c r="Q43" s="140"/>
      <c r="R43" s="141"/>
      <c r="S43" s="142"/>
    </row>
    <row r="44" spans="1:19" s="34" customFormat="1" ht="9.6" customHeight="1" x14ac:dyDescent="0.2">
      <c r="A44" s="170"/>
      <c r="B44" s="145"/>
      <c r="C44" s="145"/>
      <c r="D44" s="145"/>
      <c r="E44" s="145"/>
      <c r="F44" s="137"/>
      <c r="G44" s="137"/>
      <c r="I44" s="137"/>
      <c r="J44" s="145"/>
      <c r="K44" s="173"/>
      <c r="L44" s="145"/>
      <c r="M44" s="137"/>
      <c r="N44" s="172"/>
      <c r="O44" s="172"/>
      <c r="P44" s="172"/>
      <c r="Q44" s="140"/>
      <c r="R44" s="141"/>
      <c r="S44" s="142"/>
    </row>
    <row r="45" spans="1:19" s="34" customFormat="1" ht="9.6" customHeight="1" x14ac:dyDescent="0.2">
      <c r="A45" s="170"/>
      <c r="B45" s="137"/>
      <c r="C45" s="137"/>
      <c r="D45" s="137"/>
      <c r="E45" s="145"/>
      <c r="F45" s="137"/>
      <c r="G45" s="137"/>
      <c r="H45" s="137"/>
      <c r="I45" s="137"/>
      <c r="J45" s="145"/>
      <c r="K45" s="137"/>
      <c r="L45" s="137"/>
      <c r="M45" s="137"/>
      <c r="N45" s="172"/>
      <c r="O45" s="172"/>
      <c r="P45" s="172"/>
      <c r="Q45" s="140"/>
      <c r="R45" s="141"/>
      <c r="S45" s="142"/>
    </row>
    <row r="46" spans="1:19" s="34" customFormat="1" ht="9.6" customHeight="1" x14ac:dyDescent="0.2">
      <c r="A46" s="170"/>
      <c r="B46" s="145"/>
      <c r="C46" s="145"/>
      <c r="D46" s="145"/>
      <c r="E46" s="145"/>
      <c r="F46" s="137"/>
      <c r="G46" s="137"/>
      <c r="I46" s="173"/>
      <c r="J46" s="145"/>
      <c r="K46" s="137"/>
      <c r="L46" s="137"/>
      <c r="M46" s="137"/>
      <c r="N46" s="172"/>
      <c r="O46" s="172"/>
      <c r="P46" s="172"/>
      <c r="Q46" s="140"/>
      <c r="R46" s="141"/>
      <c r="S46" s="142"/>
    </row>
    <row r="47" spans="1:19" s="34" customFormat="1" ht="9.6" customHeight="1" x14ac:dyDescent="0.2">
      <c r="A47" s="171"/>
      <c r="B47" s="137"/>
      <c r="C47" s="137"/>
      <c r="D47" s="137"/>
      <c r="E47" s="145"/>
      <c r="F47" s="137"/>
      <c r="G47" s="137"/>
      <c r="H47" s="137"/>
      <c r="I47" s="137"/>
      <c r="J47" s="145"/>
      <c r="K47" s="137"/>
      <c r="L47" s="137"/>
      <c r="M47" s="137"/>
      <c r="N47" s="137"/>
      <c r="O47" s="138"/>
      <c r="P47" s="138"/>
      <c r="Q47" s="140"/>
      <c r="R47" s="141"/>
      <c r="S47" s="142"/>
    </row>
    <row r="48" spans="1:19" s="2" customFormat="1" ht="6.75" customHeight="1" x14ac:dyDescent="0.2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">
      <c r="A49" s="181" t="s">
        <v>44</v>
      </c>
      <c r="B49" s="182"/>
      <c r="C49" s="182"/>
      <c r="D49" s="264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">
      <c r="A50" s="265" t="s">
        <v>45</v>
      </c>
      <c r="B50" s="266"/>
      <c r="C50" s="267"/>
      <c r="D50" s="268"/>
      <c r="E50" s="193">
        <v>1</v>
      </c>
      <c r="F50" s="86" t="e">
        <f>IF(E50&gt;$R$57,,UPPER(VLOOKUP(E50,'[1]F12 elő'!$A$7:$Q$134,2)))</f>
        <v>#REF!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">
      <c r="A51" s="205" t="s">
        <v>53</v>
      </c>
      <c r="B51" s="203"/>
      <c r="C51" s="261"/>
      <c r="D51" s="206"/>
      <c r="E51" s="193">
        <v>2</v>
      </c>
      <c r="F51" s="86" t="e">
        <f>IF(E51&gt;$R$57,,UPPER(VLOOKUP(E51,'[1]F12 elő'!$A$7:$Q$134,2)))</f>
        <v>#REF!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1"/>
      <c r="P51" s="202"/>
      <c r="Q51" s="203"/>
      <c r="R51" s="204"/>
    </row>
    <row r="52" spans="1:18" s="18" customFormat="1" ht="9" customHeight="1" x14ac:dyDescent="0.2">
      <c r="A52" s="230"/>
      <c r="B52" s="231"/>
      <c r="C52" s="262"/>
      <c r="D52" s="232"/>
      <c r="E52" s="193">
        <v>3</v>
      </c>
      <c r="F52" s="86" t="e">
        <f>IF(E52&gt;$R$57,,UPPER(VLOOKUP(E52,'[1]F12 elő'!$A$7:$Q$134,2)))</f>
        <v>#REF!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">
      <c r="A53" s="207"/>
      <c r="B53" s="127"/>
      <c r="C53" s="127"/>
      <c r="D53" s="208"/>
      <c r="E53" s="193">
        <v>4</v>
      </c>
      <c r="F53" s="86" t="e">
        <f>IF(E53&gt;$R$57,,UPPER(VLOOKUP(E53,'[1]F12 elő'!$A$7:$Q$134,2)))</f>
        <v>#REF!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">
      <c r="A54" s="218"/>
      <c r="B54" s="233"/>
      <c r="C54" s="233"/>
      <c r="D54" s="263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3"/>
      <c r="P54" s="202"/>
      <c r="Q54" s="203"/>
      <c r="R54" s="204"/>
    </row>
    <row r="55" spans="1:18" s="18" customFormat="1" ht="9" customHeight="1" x14ac:dyDescent="0.2">
      <c r="A55" s="219"/>
      <c r="B55" s="22"/>
      <c r="C55" s="127"/>
      <c r="D55" s="208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">
      <c r="A56" s="219"/>
      <c r="B56" s="22"/>
      <c r="C56" s="258"/>
      <c r="D56" s="228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">
      <c r="A57" s="220"/>
      <c r="B57" s="217"/>
      <c r="C57" s="259"/>
      <c r="D57" s="229"/>
      <c r="E57" s="209"/>
      <c r="F57" s="210"/>
      <c r="G57" s="211"/>
      <c r="H57" s="210"/>
      <c r="I57" s="212"/>
      <c r="J57" s="213" t="s">
        <v>13</v>
      </c>
      <c r="K57" s="203"/>
      <c r="L57" s="202"/>
      <c r="M57" s="203"/>
      <c r="N57" s="204"/>
      <c r="O57" s="203" t="e">
        <f>R4</f>
        <v>#REF!</v>
      </c>
      <c r="P57" s="202"/>
      <c r="Q57" s="203"/>
      <c r="R57" s="214" t="e">
        <f>MIN(4,'[1]F12 elő'!Q5)</f>
        <v>#REF!</v>
      </c>
    </row>
  </sheetData>
  <mergeCells count="1">
    <mergeCell ref="A4:C4"/>
  </mergeCells>
  <conditionalFormatting sqref="B39 B41 B43 B45 B47">
    <cfRule type="cellIs" dxfId="183" priority="4" stopIfTrue="1" operator="equal">
      <formula>"QA"</formula>
    </cfRule>
    <cfRule type="cellIs" dxfId="182" priority="5" stopIfTrue="1" operator="equal">
      <formula>"DA"</formula>
    </cfRule>
  </conditionalFormatting>
  <conditionalFormatting sqref="E7 E9 E11 E13 E15 E17 E19 E21 E23 E25 E27 E29 E31 E33 E35 E37">
    <cfRule type="expression" dxfId="181" priority="2" stopIfTrue="1">
      <formula>$E7&lt;5</formula>
    </cfRule>
  </conditionalFormatting>
  <conditionalFormatting sqref="E39 E41 E43 E45 E47">
    <cfRule type="expression" dxfId="180" priority="10" stopIfTrue="1">
      <formula>AND($E39&lt;9,$C39&gt;0)</formula>
    </cfRule>
  </conditionalFormatting>
  <conditionalFormatting sqref="F7 F9 F11 F13 F15 F17 F19 F21 F23 F25 F27 F29 F31 F33 F35 F37">
    <cfRule type="cellIs" dxfId="179" priority="1" stopIfTrue="1" operator="equal">
      <formula>"Bye"</formula>
    </cfRule>
  </conditionalFormatting>
  <conditionalFormatting sqref="F39 F41 F43 F45 F47">
    <cfRule type="cellIs" dxfId="178" priority="8" stopIfTrue="1" operator="equal">
      <formula>"Bye"</formula>
    </cfRule>
  </conditionalFormatting>
  <conditionalFormatting sqref="F39:I39 F41:I41 F43:I43 F45:I45 F47:I47">
    <cfRule type="expression" dxfId="177" priority="9" stopIfTrue="1">
      <formula>AND($E39&lt;9,$C39&gt;0)</formula>
    </cfRule>
  </conditionalFormatting>
  <conditionalFormatting sqref="H7 H9 H11 H13 H15 H17 H19 H21 H23 H25 H27 H29 H31 H33 H35 H37">
    <cfRule type="expression" dxfId="176" priority="14" stopIfTrue="1">
      <formula>AND($E7&lt;9,$C7&gt;0)</formula>
    </cfRule>
  </conditionalFormatting>
  <conditionalFormatting sqref="I8 K10 I12 M14 I16 K18 I20 O22 I24 K26 I28 M30 I32 K34 I36 M40 I42 K44 I46">
    <cfRule type="expression" dxfId="175" priority="11" stopIfTrue="1">
      <formula>AND($O$1="CU",I8="Umpire")</formula>
    </cfRule>
    <cfRule type="expression" dxfId="174" priority="12" stopIfTrue="1">
      <formula>AND($O$1="CU",I8&lt;&gt;"Umpire",J8&lt;&gt;"")</formula>
    </cfRule>
    <cfRule type="expression" dxfId="173" priority="13" stopIfTrue="1">
      <formula>AND($O$1="CU",I8&lt;&gt;"Umpire")</formula>
    </cfRule>
  </conditionalFormatting>
  <conditionalFormatting sqref="J8 L10 J12 N14 J16 L18 J20 P22 J24 L26 J28 N30 J32 L34 J36 R57">
    <cfRule type="expression" dxfId="172" priority="3" stopIfTrue="1">
      <formula>$O$1="CU"</formula>
    </cfRule>
  </conditionalFormatting>
  <conditionalFormatting sqref="K8 M10 K12 O14 K16 M18 K20 Q22 K24 M26 K28 O30 K32 M34 K36 O40 K42 M44 K46">
    <cfRule type="expression" dxfId="171" priority="6" stopIfTrue="1">
      <formula>J8="as"</formula>
    </cfRule>
    <cfRule type="expression" dxfId="170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2097" r:id="rId3" name="Button 1">
              <controlPr defaultSize="0" print="0" autoFill="0" autoPict="0" macro="[1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098" r:id="rId4" name="Button 2">
              <controlPr defaultSize="0" print="0" autoFill="0" autoPict="0" macro="[1]!Jun_Hide_CU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6"/>
  <sheetViews>
    <sheetView workbookViewId="0">
      <selection activeCell="G14" sqref="G14"/>
    </sheetView>
  </sheetViews>
  <sheetFormatPr defaultRowHeight="12.75" x14ac:dyDescent="0.2"/>
  <cols>
    <col min="1" max="1" width="3.85546875" customWidth="1"/>
    <col min="2" max="2" width="14.28515625" customWidth="1"/>
    <col min="3" max="3" width="12" customWidth="1"/>
    <col min="4" max="4" width="11.140625" style="40" customWidth="1"/>
    <col min="5" max="5" width="9.28515625" style="334" customWidth="1"/>
    <col min="6" max="6" width="6.140625" style="93" hidden="1" customWidth="1"/>
    <col min="7" max="7" width="33.85546875" style="93" customWidth="1"/>
    <col min="8" max="8" width="7.7109375" style="40" customWidth="1"/>
    <col min="9" max="13" width="7.42578125" style="40" hidden="1" customWidth="1"/>
    <col min="14" max="15" width="7.42578125" style="40" customWidth="1"/>
    <col min="16" max="16" width="7.42578125" style="40" hidden="1" customWidth="1"/>
    <col min="17" max="17" width="7.42578125" style="40" customWidth="1"/>
  </cols>
  <sheetData>
    <row r="1" spans="1:17" ht="26.25" x14ac:dyDescent="0.35">
      <c r="A1" s="238" t="e">
        <f>[1]Altalanos!$A$6</f>
        <v>#REF!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5" thickBot="1" x14ac:dyDescent="0.25">
      <c r="B2" s="89" t="s">
        <v>51</v>
      </c>
      <c r="C2" s="276" t="s">
        <v>192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5" thickBot="1" x14ac:dyDescent="0.25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5" thickBot="1" x14ac:dyDescent="0.25">
      <c r="A5" s="248" t="e">
        <f>[1]Altalanos!$A$10</f>
        <v>#REF!</v>
      </c>
      <c r="B5" s="248"/>
      <c r="C5" s="90" t="e">
        <f>[1]Altalanos!$C$10</f>
        <v>#REF!</v>
      </c>
      <c r="D5" s="91"/>
      <c r="E5" s="91"/>
      <c r="F5" s="91"/>
      <c r="G5" s="91"/>
      <c r="H5" s="412" t="e">
        <f>[1]Altalanos!$E$10</f>
        <v>#REF!</v>
      </c>
      <c r="I5" s="413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25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95" customHeight="1" x14ac:dyDescent="0.2">
      <c r="A7" s="244">
        <v>1</v>
      </c>
      <c r="B7" s="95" t="s">
        <v>193</v>
      </c>
      <c r="C7" s="95"/>
      <c r="D7" s="96"/>
      <c r="E7" s="257"/>
      <c r="F7" s="321"/>
      <c r="G7" s="322"/>
      <c r="H7" s="96">
        <v>62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95" customHeight="1" x14ac:dyDescent="0.2">
      <c r="A8" s="244">
        <v>2</v>
      </c>
      <c r="B8" s="95" t="s">
        <v>101</v>
      </c>
      <c r="C8" s="95"/>
      <c r="D8" s="96"/>
      <c r="E8" s="257"/>
      <c r="F8" s="323"/>
      <c r="G8" s="278"/>
      <c r="H8" s="96">
        <v>63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95" customHeight="1" x14ac:dyDescent="0.2">
      <c r="A9" s="244">
        <v>3</v>
      </c>
      <c r="B9" s="95" t="s">
        <v>108</v>
      </c>
      <c r="C9" s="95"/>
      <c r="D9" s="96"/>
      <c r="E9" s="257"/>
      <c r="F9" s="323"/>
      <c r="G9" s="278"/>
      <c r="H9" s="96">
        <v>72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95" customHeight="1" x14ac:dyDescent="0.2">
      <c r="A10" s="244">
        <v>4</v>
      </c>
      <c r="B10" s="95" t="s">
        <v>103</v>
      </c>
      <c r="C10" s="95"/>
      <c r="D10" s="96"/>
      <c r="E10" s="257"/>
      <c r="F10" s="323"/>
      <c r="G10" s="278"/>
      <c r="H10" s="96">
        <v>76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95" customHeight="1" x14ac:dyDescent="0.2">
      <c r="A11" s="244">
        <v>5</v>
      </c>
      <c r="B11" s="95" t="s">
        <v>110</v>
      </c>
      <c r="C11" s="95"/>
      <c r="D11" s="96"/>
      <c r="E11" s="257"/>
      <c r="F11" s="323"/>
      <c r="G11" s="278"/>
      <c r="H11" s="96">
        <v>124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95" customHeight="1" x14ac:dyDescent="0.2">
      <c r="A12" s="244">
        <v>6</v>
      </c>
      <c r="B12" s="95" t="s">
        <v>180</v>
      </c>
      <c r="C12" s="95"/>
      <c r="D12" s="96"/>
      <c r="E12" s="257"/>
      <c r="F12" s="323"/>
      <c r="G12" s="278"/>
      <c r="H12" s="96">
        <v>181</v>
      </c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95" customHeight="1" x14ac:dyDescent="0.2">
      <c r="A13" s="244">
        <v>7</v>
      </c>
      <c r="B13" s="95" t="s">
        <v>111</v>
      </c>
      <c r="C13" s="95"/>
      <c r="D13" s="96"/>
      <c r="E13" s="257"/>
      <c r="F13" s="323"/>
      <c r="G13" s="278"/>
      <c r="H13" s="96"/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95" customHeight="1" x14ac:dyDescent="0.2">
      <c r="A14" s="244">
        <v>8</v>
      </c>
      <c r="B14" s="95"/>
      <c r="C14" s="95"/>
      <c r="D14" s="96"/>
      <c r="E14" s="257"/>
      <c r="F14" s="323"/>
      <c r="G14" s="278"/>
      <c r="H14" s="96"/>
      <c r="I14" s="96"/>
      <c r="J14" s="241"/>
      <c r="K14" s="239"/>
      <c r="L14" s="243"/>
      <c r="M14" s="239"/>
      <c r="N14" s="235"/>
      <c r="O14" s="96"/>
      <c r="P14" s="331"/>
      <c r="Q14" s="329"/>
    </row>
    <row r="15" spans="1:17" s="11" customFormat="1" ht="18.95" customHeight="1" x14ac:dyDescent="0.2">
      <c r="A15" s="244">
        <v>9</v>
      </c>
      <c r="B15" s="95"/>
      <c r="C15" s="95"/>
      <c r="D15" s="96"/>
      <c r="E15" s="257"/>
      <c r="F15" s="97"/>
      <c r="G15" s="97"/>
      <c r="H15" s="96"/>
      <c r="I15" s="96"/>
      <c r="J15" s="241"/>
      <c r="K15" s="239"/>
      <c r="L15" s="243"/>
      <c r="M15" s="277"/>
      <c r="N15" s="235"/>
      <c r="O15" s="96"/>
      <c r="P15" s="97"/>
      <c r="Q15" s="97"/>
    </row>
    <row r="16" spans="1:17" s="11" customFormat="1" ht="18.95" customHeight="1" x14ac:dyDescent="0.2">
      <c r="A16" s="244">
        <v>10</v>
      </c>
      <c r="B16" s="355"/>
      <c r="C16" s="95"/>
      <c r="D16" s="96"/>
      <c r="E16" s="257"/>
      <c r="F16" s="97"/>
      <c r="G16" s="97"/>
      <c r="H16" s="96"/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95" customHeight="1" x14ac:dyDescent="0.2">
      <c r="A17" s="244">
        <v>11</v>
      </c>
      <c r="B17" s="95"/>
      <c r="C17" s="95"/>
      <c r="D17" s="96"/>
      <c r="E17" s="257"/>
      <c r="F17" s="97"/>
      <c r="G17" s="97"/>
      <c r="H17" s="96"/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95" customHeight="1" x14ac:dyDescent="0.2">
      <c r="A18" s="244">
        <v>12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95" customHeight="1" x14ac:dyDescent="0.2">
      <c r="A19" s="244">
        <v>13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95" customHeight="1" x14ac:dyDescent="0.2">
      <c r="A20" s="244">
        <v>14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95" customHeight="1" x14ac:dyDescent="0.2">
      <c r="A21" s="244">
        <v>15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95" customHeight="1" x14ac:dyDescent="0.2">
      <c r="A22" s="244">
        <v>16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95" customHeight="1" x14ac:dyDescent="0.2">
      <c r="A23" s="244">
        <v>17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95" customHeight="1" x14ac:dyDescent="0.2">
      <c r="A24" s="244">
        <v>18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95" customHeight="1" x14ac:dyDescent="0.2">
      <c r="A25" s="244">
        <v>19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95" customHeight="1" x14ac:dyDescent="0.2">
      <c r="A26" s="244">
        <v>20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95" customHeight="1" x14ac:dyDescent="0.2">
      <c r="A27" s="244">
        <v>21</v>
      </c>
      <c r="B27" s="95"/>
      <c r="C27" s="95"/>
      <c r="D27" s="96"/>
      <c r="E27" s="257"/>
      <c r="F27" s="97"/>
      <c r="G27" s="97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95" customHeight="1" x14ac:dyDescent="0.2">
      <c r="A28" s="244">
        <v>22</v>
      </c>
      <c r="B28" s="95"/>
      <c r="C28" s="95"/>
      <c r="D28" s="96"/>
      <c r="E28" s="341"/>
      <c r="F28" s="338"/>
      <c r="G28" s="271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95" customHeight="1" x14ac:dyDescent="0.2">
      <c r="A29" s="244">
        <v>23</v>
      </c>
      <c r="B29" s="95"/>
      <c r="C29" s="95"/>
      <c r="D29" s="96"/>
      <c r="E29" s="342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95" customHeight="1" x14ac:dyDescent="0.2">
      <c r="A30" s="244">
        <v>24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95" customHeight="1" x14ac:dyDescent="0.2">
      <c r="A31" s="244">
        <v>25</v>
      </c>
      <c r="B31" s="95"/>
      <c r="C31" s="95"/>
      <c r="D31" s="96"/>
      <c r="E31" s="257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95" customHeight="1" x14ac:dyDescent="0.2">
      <c r="A32" s="244">
        <v>26</v>
      </c>
      <c r="B32" s="95"/>
      <c r="C32" s="95"/>
      <c r="D32" s="96"/>
      <c r="E32" s="335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95" customHeight="1" x14ac:dyDescent="0.2">
      <c r="A33" s="244">
        <v>27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95" customHeight="1" x14ac:dyDescent="0.2">
      <c r="A34" s="244">
        <v>28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95" customHeight="1" x14ac:dyDescent="0.2">
      <c r="A35" s="244">
        <v>29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95" customHeight="1" x14ac:dyDescent="0.2">
      <c r="A36" s="244">
        <v>30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95" customHeight="1" x14ac:dyDescent="0.2">
      <c r="A37" s="244">
        <v>31</v>
      </c>
      <c r="B37" s="95"/>
      <c r="C37" s="95"/>
      <c r="D37" s="96"/>
      <c r="E37" s="257"/>
      <c r="F37" s="97"/>
      <c r="G37" s="97"/>
      <c r="H37" s="96"/>
      <c r="I37" s="96"/>
      <c r="J37" s="241"/>
      <c r="K37" s="239"/>
      <c r="L37" s="243"/>
      <c r="M37" s="277"/>
      <c r="N37" s="235"/>
      <c r="O37" s="96"/>
      <c r="P37" s="114"/>
      <c r="Q37" s="97"/>
    </row>
    <row r="38" spans="1:17" s="11" customFormat="1" ht="18.95" customHeight="1" x14ac:dyDescent="0.2">
      <c r="A38" s="244">
        <v>32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35"/>
      <c r="O38" s="97"/>
      <c r="P38" s="114"/>
      <c r="Q38" s="97"/>
    </row>
    <row r="39" spans="1:17" s="11" customFormat="1" ht="18.95" customHeight="1" x14ac:dyDescent="0.2">
      <c r="A39" s="244">
        <v>33</v>
      </c>
      <c r="B39" s="95"/>
      <c r="C39" s="95"/>
      <c r="D39" s="96"/>
      <c r="E39" s="257"/>
      <c r="F39" s="97"/>
      <c r="G39" s="97"/>
      <c r="H39" s="323"/>
      <c r="I39" s="278"/>
      <c r="J39" s="241"/>
      <c r="K39" s="239"/>
      <c r="L39" s="243"/>
      <c r="M39" s="277"/>
      <c r="N39" s="271"/>
      <c r="O39" s="97"/>
      <c r="P39" s="114"/>
      <c r="Q39" s="97"/>
    </row>
    <row r="40" spans="1:17" s="11" customFormat="1" ht="18.95" customHeight="1" x14ac:dyDescent="0.2">
      <c r="A40" s="244">
        <v>34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ref="L40:L103" si="0">IF(Q40="",999,Q40)</f>
        <v>999</v>
      </c>
      <c r="M40" s="277">
        <f t="shared" ref="M40:M103" si="1">IF(P40=999,999,1)</f>
        <v>999</v>
      </c>
      <c r="N40" s="271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95" customHeight="1" x14ac:dyDescent="0.2">
      <c r="A41" s="244">
        <v>35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95" customHeight="1" x14ac:dyDescent="0.2">
      <c r="A42" s="244">
        <v>36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95" customHeight="1" x14ac:dyDescent="0.2">
      <c r="A43" s="244">
        <v>37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95" customHeight="1" x14ac:dyDescent="0.2">
      <c r="A44" s="244">
        <v>38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95" customHeight="1" x14ac:dyDescent="0.2">
      <c r="A45" s="244">
        <v>39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95" customHeight="1" x14ac:dyDescent="0.2">
      <c r="A46" s="244">
        <v>40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95" customHeight="1" x14ac:dyDescent="0.2">
      <c r="A47" s="244">
        <v>41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95" customHeight="1" x14ac:dyDescent="0.2">
      <c r="A48" s="244">
        <v>42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95" customHeight="1" x14ac:dyDescent="0.2">
      <c r="A49" s="244">
        <v>43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95" customHeight="1" x14ac:dyDescent="0.2">
      <c r="A50" s="244">
        <v>44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95" customHeight="1" x14ac:dyDescent="0.2">
      <c r="A51" s="244">
        <v>45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95" customHeight="1" x14ac:dyDescent="0.2">
      <c r="A52" s="244">
        <v>46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95" customHeight="1" x14ac:dyDescent="0.2">
      <c r="A53" s="244">
        <v>47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95" customHeight="1" x14ac:dyDescent="0.2">
      <c r="A54" s="244">
        <v>48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95" customHeight="1" x14ac:dyDescent="0.2">
      <c r="A55" s="244">
        <v>49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95" customHeight="1" x14ac:dyDescent="0.2">
      <c r="A56" s="244">
        <v>50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95" customHeight="1" x14ac:dyDescent="0.2">
      <c r="A57" s="244">
        <v>51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95" customHeight="1" x14ac:dyDescent="0.2">
      <c r="A58" s="244">
        <v>52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95" customHeight="1" x14ac:dyDescent="0.2">
      <c r="A59" s="244">
        <v>53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95" customHeight="1" x14ac:dyDescent="0.2">
      <c r="A60" s="244">
        <v>54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95" customHeight="1" x14ac:dyDescent="0.2">
      <c r="A61" s="244">
        <v>55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95" customHeight="1" x14ac:dyDescent="0.2">
      <c r="A62" s="244">
        <v>56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95" customHeight="1" x14ac:dyDescent="0.2">
      <c r="A63" s="244">
        <v>57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95" customHeight="1" x14ac:dyDescent="0.2">
      <c r="A64" s="244">
        <v>58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95" customHeight="1" x14ac:dyDescent="0.2">
      <c r="A65" s="244">
        <v>59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95" customHeight="1" x14ac:dyDescent="0.2">
      <c r="A66" s="244">
        <v>60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95" customHeight="1" x14ac:dyDescent="0.2">
      <c r="A67" s="244">
        <v>61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95" customHeight="1" x14ac:dyDescent="0.2">
      <c r="A68" s="244">
        <v>62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95" customHeight="1" x14ac:dyDescent="0.2">
      <c r="A69" s="244">
        <v>63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95" customHeight="1" x14ac:dyDescent="0.2">
      <c r="A70" s="244">
        <v>64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95" customHeight="1" x14ac:dyDescent="0.2">
      <c r="A71" s="244">
        <v>65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95" customHeight="1" x14ac:dyDescent="0.2">
      <c r="A72" s="244">
        <v>66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95" customHeight="1" x14ac:dyDescent="0.2">
      <c r="A73" s="244">
        <v>67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95" customHeight="1" x14ac:dyDescent="0.2">
      <c r="A74" s="244">
        <v>68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95" customHeight="1" x14ac:dyDescent="0.2">
      <c r="A75" s="244">
        <v>69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95" customHeight="1" x14ac:dyDescent="0.2">
      <c r="A76" s="244">
        <v>70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95" customHeight="1" x14ac:dyDescent="0.2">
      <c r="A77" s="244">
        <v>71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95" customHeight="1" x14ac:dyDescent="0.2">
      <c r="A78" s="244">
        <v>72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95" customHeight="1" x14ac:dyDescent="0.2">
      <c r="A79" s="244">
        <v>73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95" customHeight="1" x14ac:dyDescent="0.2">
      <c r="A80" s="244">
        <v>74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95" customHeight="1" x14ac:dyDescent="0.2">
      <c r="A81" s="244">
        <v>75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95" customHeight="1" x14ac:dyDescent="0.2">
      <c r="A82" s="244">
        <v>76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95" customHeight="1" x14ac:dyDescent="0.2">
      <c r="A83" s="244">
        <v>77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95" customHeight="1" x14ac:dyDescent="0.2">
      <c r="A84" s="244">
        <v>78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95" customHeight="1" x14ac:dyDescent="0.2">
      <c r="A85" s="244">
        <v>79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95" customHeight="1" x14ac:dyDescent="0.2">
      <c r="A86" s="244">
        <v>80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95" customHeight="1" x14ac:dyDescent="0.2">
      <c r="A87" s="244">
        <v>81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95" customHeight="1" x14ac:dyDescent="0.2">
      <c r="A88" s="244">
        <v>82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95" customHeight="1" x14ac:dyDescent="0.2">
      <c r="A89" s="244">
        <v>83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95" customHeight="1" x14ac:dyDescent="0.2">
      <c r="A90" s="244">
        <v>84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95" customHeight="1" x14ac:dyDescent="0.2">
      <c r="A91" s="244">
        <v>85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95" customHeight="1" x14ac:dyDescent="0.2">
      <c r="A92" s="244">
        <v>86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95" customHeight="1" x14ac:dyDescent="0.2">
      <c r="A93" s="244">
        <v>87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95" customHeight="1" x14ac:dyDescent="0.2">
      <c r="A94" s="244">
        <v>88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95" customHeight="1" x14ac:dyDescent="0.2">
      <c r="A95" s="244">
        <v>89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95" customHeight="1" x14ac:dyDescent="0.2">
      <c r="A96" s="244">
        <v>90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95" customHeight="1" x14ac:dyDescent="0.2">
      <c r="A97" s="244">
        <v>91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95" customHeight="1" x14ac:dyDescent="0.2">
      <c r="A98" s="244">
        <v>92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95" customHeight="1" x14ac:dyDescent="0.2">
      <c r="A99" s="244">
        <v>93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95" customHeight="1" x14ac:dyDescent="0.2">
      <c r="A100" s="244">
        <v>94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95" customHeight="1" x14ac:dyDescent="0.2">
      <c r="A101" s="244">
        <v>95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95" customHeight="1" x14ac:dyDescent="0.2">
      <c r="A102" s="244">
        <v>96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95" customHeight="1" x14ac:dyDescent="0.2">
      <c r="A103" s="244">
        <v>97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si="0"/>
        <v>999</v>
      </c>
      <c r="M103" s="277">
        <f t="shared" si="1"/>
        <v>999</v>
      </c>
      <c r="N103" s="271"/>
      <c r="O103" s="97"/>
      <c r="P103" s="114">
        <f t="shared" si="2"/>
        <v>999</v>
      </c>
      <c r="Q103" s="97"/>
    </row>
    <row r="104" spans="1:17" s="11" customFormat="1" ht="18.95" customHeight="1" x14ac:dyDescent="0.2">
      <c r="A104" s="244">
        <v>98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ref="L104:L156" si="3">IF(Q104="",999,Q104)</f>
        <v>999</v>
      </c>
      <c r="M104" s="277">
        <f t="shared" ref="M104:M156" si="4">IF(P104=999,999,1)</f>
        <v>999</v>
      </c>
      <c r="N104" s="271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95" customHeight="1" x14ac:dyDescent="0.2">
      <c r="A105" s="244">
        <v>99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95" customHeight="1" x14ac:dyDescent="0.2">
      <c r="A106" s="244">
        <v>100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95" customHeight="1" x14ac:dyDescent="0.2">
      <c r="A107" s="244">
        <v>101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95" customHeight="1" x14ac:dyDescent="0.2">
      <c r="A108" s="244">
        <v>102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95" customHeight="1" x14ac:dyDescent="0.2">
      <c r="A109" s="244">
        <v>103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95" customHeight="1" x14ac:dyDescent="0.2">
      <c r="A110" s="244">
        <v>104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95" customHeight="1" x14ac:dyDescent="0.2">
      <c r="A111" s="244">
        <v>105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95" customHeight="1" x14ac:dyDescent="0.2">
      <c r="A112" s="244">
        <v>106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95" customHeight="1" x14ac:dyDescent="0.2">
      <c r="A113" s="244">
        <v>107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95" customHeight="1" x14ac:dyDescent="0.2">
      <c r="A114" s="244">
        <v>108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95" customHeight="1" x14ac:dyDescent="0.2">
      <c r="A115" s="244">
        <v>109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95" customHeight="1" x14ac:dyDescent="0.2">
      <c r="A116" s="244">
        <v>110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95" customHeight="1" x14ac:dyDescent="0.2">
      <c r="A117" s="244">
        <v>111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95" customHeight="1" x14ac:dyDescent="0.2">
      <c r="A118" s="244">
        <v>112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95" customHeight="1" x14ac:dyDescent="0.2">
      <c r="A119" s="244">
        <v>113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95" customHeight="1" x14ac:dyDescent="0.2">
      <c r="A120" s="244">
        <v>114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95" customHeight="1" x14ac:dyDescent="0.2">
      <c r="A121" s="244">
        <v>115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95" customHeight="1" x14ac:dyDescent="0.2">
      <c r="A122" s="244">
        <v>116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95" customHeight="1" x14ac:dyDescent="0.2">
      <c r="A123" s="244">
        <v>117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95" customHeight="1" x14ac:dyDescent="0.2">
      <c r="A124" s="244">
        <v>118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95" customHeight="1" x14ac:dyDescent="0.2">
      <c r="A125" s="244">
        <v>119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95" customHeight="1" x14ac:dyDescent="0.2">
      <c r="A126" s="244">
        <v>120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95" customHeight="1" x14ac:dyDescent="0.2">
      <c r="A127" s="244">
        <v>121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95" customHeight="1" x14ac:dyDescent="0.2">
      <c r="A128" s="244">
        <v>122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95" customHeight="1" x14ac:dyDescent="0.2">
      <c r="A129" s="244">
        <v>123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95" customHeight="1" x14ac:dyDescent="0.2">
      <c r="A130" s="244">
        <v>124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95" customHeight="1" x14ac:dyDescent="0.2">
      <c r="A131" s="244">
        <v>125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95" customHeight="1" x14ac:dyDescent="0.2">
      <c r="A132" s="244">
        <v>126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95" customHeight="1" x14ac:dyDescent="0.2">
      <c r="A133" s="244">
        <v>127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97"/>
      <c r="P133" s="114">
        <f t="shared" si="5"/>
        <v>999</v>
      </c>
      <c r="Q133" s="97"/>
    </row>
    <row r="134" spans="1:17" s="11" customFormat="1" ht="18.95" customHeight="1" x14ac:dyDescent="0.2">
      <c r="A134" s="244">
        <v>128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278"/>
      <c r="P134" s="279">
        <f t="shared" si="5"/>
        <v>999</v>
      </c>
      <c r="Q134" s="278"/>
    </row>
    <row r="135" spans="1:17" x14ac:dyDescent="0.2">
      <c r="A135" s="244">
        <v>129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">
      <c r="A136" s="244">
        <v>130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">
      <c r="A137" s="244">
        <v>131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">
      <c r="A138" s="244">
        <v>132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">
      <c r="A139" s="244">
        <v>133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">
      <c r="A140" s="244">
        <v>134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97"/>
      <c r="P140" s="114">
        <f t="shared" si="5"/>
        <v>999</v>
      </c>
      <c r="Q140" s="97"/>
    </row>
    <row r="141" spans="1:17" x14ac:dyDescent="0.2">
      <c r="A141" s="244">
        <v>135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278"/>
      <c r="P141" s="279">
        <f t="shared" si="5"/>
        <v>999</v>
      </c>
      <c r="Q141" s="278"/>
    </row>
    <row r="142" spans="1:17" x14ac:dyDescent="0.2">
      <c r="A142" s="244">
        <v>136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">
      <c r="A143" s="244">
        <v>137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">
      <c r="A144" s="244">
        <v>138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">
      <c r="A145" s="244">
        <v>139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">
      <c r="A146" s="244">
        <v>140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">
      <c r="A147" s="244">
        <v>141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97"/>
      <c r="P147" s="114">
        <f t="shared" si="5"/>
        <v>999</v>
      </c>
      <c r="Q147" s="97"/>
    </row>
    <row r="148" spans="1:17" x14ac:dyDescent="0.2">
      <c r="A148" s="244">
        <v>142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278"/>
      <c r="P148" s="279">
        <f t="shared" si="5"/>
        <v>999</v>
      </c>
      <c r="Q148" s="278"/>
    </row>
    <row r="149" spans="1:17" x14ac:dyDescent="0.2">
      <c r="A149" s="244">
        <v>143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">
      <c r="A150" s="244">
        <v>144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">
      <c r="A151" s="244">
        <v>145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">
      <c r="A152" s="244">
        <v>146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">
      <c r="A153" s="244">
        <v>147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">
      <c r="A154" s="244">
        <v>148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">
      <c r="A155" s="244">
        <v>149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  <row r="156" spans="1:17" x14ac:dyDescent="0.2">
      <c r="A156" s="244">
        <v>150</v>
      </c>
      <c r="B156" s="95"/>
      <c r="C156" s="95"/>
      <c r="D156" s="96"/>
      <c r="E156" s="257"/>
      <c r="F156" s="97"/>
      <c r="G156" s="97"/>
      <c r="H156" s="323"/>
      <c r="I156" s="278"/>
      <c r="J156" s="241" t="e">
        <f>IF(AND(Q156="",#REF!&gt;0,#REF!&lt;5),K156,)</f>
        <v>#REF!</v>
      </c>
      <c r="K156" s="239" t="str">
        <f>IF(D156="","ZZZ9",IF(AND(#REF!&gt;0,#REF!&lt;5),D156&amp;#REF!,D156&amp;"9"))</f>
        <v>ZZZ9</v>
      </c>
      <c r="L156" s="243">
        <f t="shared" si="3"/>
        <v>999</v>
      </c>
      <c r="M156" s="277">
        <f t="shared" si="4"/>
        <v>999</v>
      </c>
      <c r="N156" s="271"/>
      <c r="O156" s="97"/>
      <c r="P156" s="114">
        <f t="shared" si="5"/>
        <v>999</v>
      </c>
      <c r="Q156" s="97"/>
    </row>
  </sheetData>
  <conditionalFormatting sqref="A7:D156">
    <cfRule type="expression" dxfId="169" priority="14" stopIfTrue="1">
      <formula>$Q7&gt;=1</formula>
    </cfRule>
  </conditionalFormatting>
  <conditionalFormatting sqref="B7:D37">
    <cfRule type="expression" dxfId="168" priority="1" stopIfTrue="1">
      <formula>$Q7&gt;=1</formula>
    </cfRule>
  </conditionalFormatting>
  <conditionalFormatting sqref="E7:E14">
    <cfRule type="expression" dxfId="167" priority="6" stopIfTrue="1">
      <formula>AND(ROUNDDOWN(($A$4-E7)/365.25,0)&lt;=13,G7&lt;&gt;"OK")</formula>
    </cfRule>
    <cfRule type="expression" dxfId="166" priority="7" stopIfTrue="1">
      <formula>AND(ROUNDDOWN(($A$4-E7)/365.25,0)&lt;=14,G7&lt;&gt;"OK")</formula>
    </cfRule>
    <cfRule type="expression" dxfId="165" priority="8" stopIfTrue="1">
      <formula>AND(ROUNDDOWN(($A$4-E7)/365.25,0)&lt;=17,G7&lt;&gt;"OK")</formula>
    </cfRule>
    <cfRule type="expression" dxfId="164" priority="11" stopIfTrue="1">
      <formula>AND(ROUNDDOWN(($A$4-E7)/365.25,0)&lt;=13,G7&lt;&gt;"OK")</formula>
    </cfRule>
    <cfRule type="expression" dxfId="163" priority="12" stopIfTrue="1">
      <formula>AND(ROUNDDOWN(($A$4-E7)/365.25,0)&lt;=14,G7&lt;&gt;"OK")</formula>
    </cfRule>
    <cfRule type="expression" dxfId="162" priority="13" stopIfTrue="1">
      <formula>AND(ROUNDDOWN(($A$4-E7)/365.25,0)&lt;=17,G7&lt;&gt;"OK")</formula>
    </cfRule>
  </conditionalFormatting>
  <conditionalFormatting sqref="E7:E27 E29:E37">
    <cfRule type="expression" dxfId="161" priority="2" stopIfTrue="1">
      <formula>AND(ROUNDDOWN(($A$4-E7)/365.25,0)&lt;=13,G7&lt;&gt;"OK")</formula>
    </cfRule>
    <cfRule type="expression" dxfId="160" priority="3" stopIfTrue="1">
      <formula>AND(ROUNDDOWN(($A$4-E7)/365.25,0)&lt;=14,G7&lt;&gt;"OK")</formula>
    </cfRule>
    <cfRule type="expression" dxfId="159" priority="4" stopIfTrue="1">
      <formula>AND(ROUNDDOWN(($A$4-E7)/365.25,0)&lt;=17,G7&lt;&gt;"OK")</formula>
    </cfRule>
  </conditionalFormatting>
  <conditionalFormatting sqref="E7:E156">
    <cfRule type="expression" dxfId="158" priority="16" stopIfTrue="1">
      <formula>AND(ROUNDDOWN(($A$4-E7)/365.25,0)&lt;=13,G7&lt;&gt;"OK")</formula>
    </cfRule>
    <cfRule type="expression" dxfId="157" priority="17" stopIfTrue="1">
      <formula>AND(ROUNDDOWN(($A$4-E7)/365.25,0)&lt;=14,G7&lt;&gt;"OK")</formula>
    </cfRule>
    <cfRule type="expression" dxfId="156" priority="18" stopIfTrue="1">
      <formula>AND(ROUNDDOWN(($A$4-E7)/365.25,0)&lt;=17,G7&lt;&gt;"OK")</formula>
    </cfRule>
  </conditionalFormatting>
  <conditionalFormatting sqref="J7:J156">
    <cfRule type="cellIs" dxfId="155" priority="10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9025" r:id="rId3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40"/>
  <sheetViews>
    <sheetView workbookViewId="0">
      <selection activeCell="O16" sqref="O16"/>
    </sheetView>
  </sheetViews>
  <sheetFormatPr defaultRowHeight="12.75" x14ac:dyDescent="0.2"/>
  <cols>
    <col min="1" max="2" width="3.28515625" customWidth="1"/>
    <col min="3" max="3" width="4.7109375" customWidth="1"/>
    <col min="4" max="4" width="6.8554687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5" customWidth="1"/>
    <col min="11" max="11" width="10.7109375" customWidth="1"/>
    <col min="12" max="12" width="1.7109375" style="115" customWidth="1"/>
    <col min="13" max="13" width="10.7109375" customWidth="1"/>
    <col min="14" max="14" width="1.7109375" style="116" customWidth="1"/>
    <col min="15" max="15" width="10.7109375" customWidth="1"/>
    <col min="16" max="16" width="1.7109375" style="115" customWidth="1"/>
    <col min="17" max="17" width="10.7109375" customWidth="1"/>
    <col min="18" max="18" width="1.7109375" style="116" customWidth="1"/>
    <col min="19" max="19" width="9.140625" hidden="1" customWidth="1"/>
    <col min="20" max="20" width="8.7109375" customWidth="1"/>
    <col min="21" max="21" width="9.140625" hidden="1" customWidth="1"/>
    <col min="25" max="27" width="0" hidden="1" customWidth="1"/>
    <col min="28" max="28" width="10.28515625" hidden="1" customWidth="1"/>
    <col min="29" max="34" width="0" hidden="1" customWidth="1"/>
    <col min="35" max="37" width="9.140625" style="473" customWidth="1"/>
  </cols>
  <sheetData>
    <row r="1" spans="1:45" s="117" customFormat="1" ht="21.75" customHeight="1" x14ac:dyDescent="0.2">
      <c r="A1" s="414" t="e">
        <f>[1]Altalanos!$A$6</f>
        <v>#REF!</v>
      </c>
      <c r="B1" s="414"/>
      <c r="C1" s="285"/>
      <c r="D1" s="285"/>
      <c r="E1" s="285"/>
      <c r="F1" s="285"/>
      <c r="G1" s="285"/>
      <c r="H1" s="414"/>
      <c r="I1" s="286"/>
      <c r="J1" s="287"/>
      <c r="K1" s="288" t="s">
        <v>52</v>
      </c>
      <c r="L1" s="289"/>
      <c r="M1" s="290"/>
      <c r="N1" s="287"/>
      <c r="O1" s="287" t="s">
        <v>14</v>
      </c>
      <c r="P1" s="287"/>
      <c r="Q1" s="285"/>
      <c r="R1" s="287"/>
      <c r="T1" s="301"/>
      <c r="U1" s="301"/>
      <c r="V1" s="301"/>
      <c r="W1" s="301"/>
      <c r="X1" s="301"/>
      <c r="Y1" s="301"/>
      <c r="Z1" s="301"/>
      <c r="AA1" s="301"/>
      <c r="AB1" s="315" t="e">
        <f>IF($Y$5=1,CONCATENATE(VLOOKUP($Y$3,$AA$2:$AH$14,2)),CONCATENATE(VLOOKUP($Y$3,$AA$16:$AH$25,2)))</f>
        <v>#REF!</v>
      </c>
      <c r="AC1" s="315" t="e">
        <f>IF($Y$5=1,CONCATENATE(VLOOKUP($Y$3,$AA$2:$AH$14,3)),CONCATENATE(VLOOKUP($Y$3,$AA$16:$AH$25,3)))</f>
        <v>#REF!</v>
      </c>
      <c r="AD1" s="315" t="e">
        <f>IF($Y$5=1,CONCATENATE(VLOOKUP($Y$3,$AA$2:$AH$14,4)),CONCATENATE(VLOOKUP($Y$3,$AA$16:$AH$25,4)))</f>
        <v>#REF!</v>
      </c>
      <c r="AE1" s="315" t="e">
        <f>IF($Y$5=1,CONCATENATE(VLOOKUP($Y$3,$AA$2:$AH$14,5)),CONCATENATE(VLOOKUP($Y$3,$AA$16:$AH$25,5)))</f>
        <v>#REF!</v>
      </c>
      <c r="AF1" s="315" t="e">
        <f>IF($Y$5=1,CONCATENATE(VLOOKUP($Y$3,$AA$2:$AH$14,6)),CONCATENATE(VLOOKUP($Y$3,$AA$16:$AH$25,6)))</f>
        <v>#REF!</v>
      </c>
      <c r="AG1" s="315" t="e">
        <f>IF($Y$5=1,CONCATENATE(VLOOKUP($Y$3,$AA$2:$AH$14,7)),CONCATENATE(VLOOKUP($Y$3,$AA$16:$AH$25,7)))</f>
        <v>#REF!</v>
      </c>
      <c r="AH1" s="315" t="e">
        <f>IF($Y$5=1,CONCATENATE(VLOOKUP($Y$3,$AA$2:$AH$14,8)),CONCATENATE(VLOOKUP($Y$3,$AA$16:$AH$25,8)))</f>
        <v>#REF!</v>
      </c>
      <c r="AI1" s="415"/>
      <c r="AJ1" s="415"/>
      <c r="AK1" s="415"/>
    </row>
    <row r="2" spans="1:45" s="98" customFormat="1" x14ac:dyDescent="0.2">
      <c r="A2" s="357" t="s">
        <v>51</v>
      </c>
      <c r="B2" s="291"/>
      <c r="C2" s="291"/>
      <c r="D2" s="291"/>
      <c r="E2" s="276" t="s">
        <v>192</v>
      </c>
      <c r="F2" s="291"/>
      <c r="G2" s="292"/>
      <c r="H2" s="293"/>
      <c r="I2" s="293"/>
      <c r="J2" s="294"/>
      <c r="K2" s="289"/>
      <c r="L2" s="289"/>
      <c r="M2" s="289"/>
      <c r="N2" s="294"/>
      <c r="O2" s="293"/>
      <c r="P2" s="294"/>
      <c r="Q2" s="293"/>
      <c r="R2" s="294"/>
      <c r="T2" s="416"/>
      <c r="U2" s="416"/>
      <c r="V2" s="416"/>
      <c r="W2" s="416"/>
      <c r="X2" s="416"/>
      <c r="Y2" s="312"/>
      <c r="Z2" s="311"/>
      <c r="AA2" s="311" t="s">
        <v>64</v>
      </c>
      <c r="AB2" s="314">
        <v>300</v>
      </c>
      <c r="AC2" s="314">
        <v>250</v>
      </c>
      <c r="AD2" s="314">
        <v>200</v>
      </c>
      <c r="AE2" s="314">
        <v>150</v>
      </c>
      <c r="AF2" s="314">
        <v>120</v>
      </c>
      <c r="AG2" s="314">
        <v>90</v>
      </c>
      <c r="AH2" s="314">
        <v>40</v>
      </c>
      <c r="AI2" s="368"/>
      <c r="AJ2" s="368"/>
      <c r="AK2" s="368"/>
      <c r="AL2" s="416"/>
      <c r="AM2" s="416"/>
      <c r="AN2" s="416"/>
      <c r="AO2" s="416"/>
      <c r="AP2" s="416"/>
      <c r="AQ2" s="416"/>
      <c r="AR2" s="416"/>
      <c r="AS2" s="416"/>
    </row>
    <row r="3" spans="1:45" s="19" customFormat="1" ht="11.25" customHeight="1" x14ac:dyDescent="0.2">
      <c r="A3" s="50" t="s">
        <v>25</v>
      </c>
      <c r="B3" s="50"/>
      <c r="C3" s="50"/>
      <c r="D3" s="50"/>
      <c r="E3" s="49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T3" s="417"/>
      <c r="U3" s="417"/>
      <c r="V3" s="417"/>
      <c r="W3" s="417"/>
      <c r="X3" s="417"/>
      <c r="Y3" s="311" t="str">
        <f>IF(K4="OB","A",IF(K4="IX","W",IF(K4="","",K4)))</f>
        <v/>
      </c>
      <c r="Z3" s="311"/>
      <c r="AA3" s="311" t="s">
        <v>65</v>
      </c>
      <c r="AB3" s="314">
        <v>280</v>
      </c>
      <c r="AC3" s="314">
        <v>230</v>
      </c>
      <c r="AD3" s="314">
        <v>180</v>
      </c>
      <c r="AE3" s="314">
        <v>140</v>
      </c>
      <c r="AF3" s="314">
        <v>80</v>
      </c>
      <c r="AG3" s="314">
        <v>0</v>
      </c>
      <c r="AH3" s="314">
        <v>0</v>
      </c>
      <c r="AI3" s="368"/>
      <c r="AJ3" s="368"/>
      <c r="AK3" s="368"/>
      <c r="AL3" s="417"/>
      <c r="AM3" s="417"/>
      <c r="AN3" s="417"/>
      <c r="AO3" s="417"/>
      <c r="AP3" s="417"/>
      <c r="AQ3" s="417"/>
      <c r="AR3" s="417"/>
      <c r="AS3" s="417"/>
    </row>
    <row r="4" spans="1:45" s="28" customFormat="1" ht="11.25" customHeight="1" thickBot="1" x14ac:dyDescent="0.25">
      <c r="A4" s="477" t="e">
        <f>[1]Altalanos!$A$10</f>
        <v>#REF!</v>
      </c>
      <c r="B4" s="477"/>
      <c r="C4" s="477"/>
      <c r="D4" s="295"/>
      <c r="E4" s="296"/>
      <c r="F4" s="296"/>
      <c r="G4" s="296" t="e">
        <f>[1]Altalanos!$C$10</f>
        <v>#REF!</v>
      </c>
      <c r="H4" s="418"/>
      <c r="I4" s="296"/>
      <c r="J4" s="297"/>
      <c r="K4" s="298"/>
      <c r="L4" s="297"/>
      <c r="M4" s="419"/>
      <c r="N4" s="297"/>
      <c r="O4" s="296"/>
      <c r="P4" s="297"/>
      <c r="Q4" s="296"/>
      <c r="R4" s="299" t="e">
        <f>[1]Altalanos!$E$10</f>
        <v>#REF!</v>
      </c>
      <c r="T4" s="420"/>
      <c r="U4" s="420"/>
      <c r="V4" s="420"/>
      <c r="W4" s="420"/>
      <c r="X4" s="420"/>
      <c r="Y4" s="311"/>
      <c r="Z4" s="311"/>
      <c r="AA4" s="311" t="s">
        <v>66</v>
      </c>
      <c r="AB4" s="314">
        <v>250</v>
      </c>
      <c r="AC4" s="314">
        <v>200</v>
      </c>
      <c r="AD4" s="314">
        <v>150</v>
      </c>
      <c r="AE4" s="314">
        <v>120</v>
      </c>
      <c r="AF4" s="314">
        <v>90</v>
      </c>
      <c r="AG4" s="314">
        <v>60</v>
      </c>
      <c r="AH4" s="314">
        <v>25</v>
      </c>
      <c r="AI4" s="368"/>
      <c r="AJ4" s="368"/>
      <c r="AK4" s="368"/>
      <c r="AL4" s="420"/>
      <c r="AM4" s="420"/>
      <c r="AN4" s="420"/>
      <c r="AO4" s="420"/>
      <c r="AP4" s="420"/>
      <c r="AQ4" s="420"/>
      <c r="AR4" s="420"/>
      <c r="AS4" s="420"/>
    </row>
    <row r="5" spans="1:45" s="19" customFormat="1" x14ac:dyDescent="0.2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58</v>
      </c>
      <c r="N5" s="130"/>
      <c r="O5" s="128" t="s">
        <v>57</v>
      </c>
      <c r="P5" s="130"/>
      <c r="Q5" s="128"/>
      <c r="R5" s="131"/>
      <c r="T5" s="417"/>
      <c r="U5" s="417"/>
      <c r="V5" s="417"/>
      <c r="W5" s="417"/>
      <c r="X5" s="417"/>
      <c r="Y5" s="311" t="e">
        <f>IF(OR([1]Altalanos!$A$8="F1",[1]Altalanos!$A$8="F2",[1]Altalanos!$A$8="N1",[1]Altalanos!$A$8="N2"),1,2)</f>
        <v>#REF!</v>
      </c>
      <c r="Z5" s="311"/>
      <c r="AA5" s="311" t="s">
        <v>67</v>
      </c>
      <c r="AB5" s="314">
        <v>200</v>
      </c>
      <c r="AC5" s="314">
        <v>150</v>
      </c>
      <c r="AD5" s="314">
        <v>120</v>
      </c>
      <c r="AE5" s="314">
        <v>90</v>
      </c>
      <c r="AF5" s="314">
        <v>60</v>
      </c>
      <c r="AG5" s="314">
        <v>40</v>
      </c>
      <c r="AH5" s="314">
        <v>15</v>
      </c>
      <c r="AI5" s="368"/>
      <c r="AJ5" s="368"/>
      <c r="AK5" s="368"/>
      <c r="AL5" s="417"/>
      <c r="AM5" s="417"/>
      <c r="AN5" s="417"/>
      <c r="AO5" s="417"/>
      <c r="AP5" s="417"/>
      <c r="AQ5" s="417"/>
      <c r="AR5" s="417"/>
      <c r="AS5" s="417"/>
    </row>
    <row r="6" spans="1:45" s="345" customFormat="1" ht="12.75" customHeight="1" thickBot="1" x14ac:dyDescent="0.25">
      <c r="A6" s="346"/>
      <c r="B6" s="347"/>
      <c r="C6" s="347"/>
      <c r="D6" s="347"/>
      <c r="E6" s="347"/>
      <c r="F6" s="346" t="str">
        <f>IF(Y3="","",CONCATENATE(VLOOKUP(Y3,AB1:AH1,4)," pont"))</f>
        <v/>
      </c>
      <c r="G6" s="348"/>
      <c r="H6" s="349"/>
      <c r="I6" s="348"/>
      <c r="J6" s="350"/>
      <c r="K6" s="347" t="str">
        <f>IF(Y3="","",CONCATENATE(VLOOKUP(Y3,AB1:AH1,3)," pont"))</f>
        <v/>
      </c>
      <c r="L6" s="350"/>
      <c r="M6" s="347" t="str">
        <f>IF(Y3="","",CONCATENATE(VLOOKUP(Y3,AB1:AH1,2)," pont"))</f>
        <v/>
      </c>
      <c r="N6" s="350"/>
      <c r="O6" s="347" t="str">
        <f>IF(Y3="","",CONCATENATE(VLOOKUP(Y3,AB1:AH1,1)," pont"))</f>
        <v/>
      </c>
      <c r="P6" s="350"/>
      <c r="Q6" s="347"/>
      <c r="R6" s="351"/>
      <c r="T6" s="421"/>
      <c r="U6" s="421"/>
      <c r="V6" s="421"/>
      <c r="W6" s="421"/>
      <c r="X6" s="42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422"/>
      <c r="AJ6" s="422"/>
      <c r="AK6" s="422"/>
      <c r="AL6" s="421"/>
      <c r="AM6" s="421"/>
      <c r="AN6" s="421"/>
      <c r="AO6" s="421"/>
      <c r="AP6" s="421"/>
      <c r="AQ6" s="421"/>
      <c r="AR6" s="421"/>
      <c r="AS6" s="421"/>
    </row>
    <row r="7" spans="1:45" s="34" customFormat="1" ht="12.95" customHeight="1" x14ac:dyDescent="0.2">
      <c r="A7" s="132">
        <v>1</v>
      </c>
      <c r="B7" s="423" t="str">
        <f>IF($E7="","",VLOOKUP($E7,'[1]L12 elő'!$A$7:$O$22,14))</f>
        <v/>
      </c>
      <c r="C7" s="424" t="str">
        <f>IF($E7="","",VLOOKUP($E7,'[1]L12 elő'!$A$7:$O$22,15))</f>
        <v/>
      </c>
      <c r="D7" s="424" t="str">
        <f>IF($E7="","",VLOOKUP($E7,'[1]L12 elő'!$A$7:$O$22,5))</f>
        <v/>
      </c>
      <c r="E7" s="425"/>
      <c r="F7" s="426" t="s">
        <v>193</v>
      </c>
      <c r="G7" s="426" t="str">
        <f>IF($E7="","",VLOOKUP($E7,'[1]L12 elő'!$A$7:$O$22,3))</f>
        <v/>
      </c>
      <c r="H7" s="426"/>
      <c r="I7" s="426" t="str">
        <f>IF($E7="","",VLOOKUP($E7,'[1]L12 elő'!$A$7:$O$22,4))</f>
        <v/>
      </c>
      <c r="J7" s="427"/>
      <c r="K7" s="428"/>
      <c r="L7" s="428"/>
      <c r="M7" s="428"/>
      <c r="N7" s="428"/>
      <c r="O7" s="138"/>
      <c r="P7" s="139"/>
      <c r="Q7" s="140"/>
      <c r="R7" s="141"/>
      <c r="S7" s="142"/>
      <c r="T7" s="142"/>
      <c r="U7" s="429" t="e">
        <f>[1]Birók!P21</f>
        <v>#REF!</v>
      </c>
      <c r="V7" s="142"/>
      <c r="W7" s="142"/>
      <c r="X7" s="142"/>
      <c r="Y7" s="311"/>
      <c r="Z7" s="311"/>
      <c r="AA7" s="311" t="s">
        <v>69</v>
      </c>
      <c r="AB7" s="314">
        <v>120</v>
      </c>
      <c r="AC7" s="314">
        <v>90</v>
      </c>
      <c r="AD7" s="314">
        <v>60</v>
      </c>
      <c r="AE7" s="314">
        <v>40</v>
      </c>
      <c r="AF7" s="314">
        <v>25</v>
      </c>
      <c r="AG7" s="314">
        <v>10</v>
      </c>
      <c r="AH7" s="314">
        <v>5</v>
      </c>
      <c r="AI7" s="368"/>
      <c r="AJ7" s="368"/>
      <c r="AK7" s="368"/>
      <c r="AL7" s="142"/>
      <c r="AM7" s="142"/>
      <c r="AN7" s="142"/>
      <c r="AO7" s="142"/>
      <c r="AP7" s="142"/>
      <c r="AQ7" s="142"/>
      <c r="AR7" s="142"/>
      <c r="AS7" s="142"/>
    </row>
    <row r="8" spans="1:45" s="34" customFormat="1" ht="12.95" customHeight="1" x14ac:dyDescent="0.2">
      <c r="A8" s="144"/>
      <c r="B8" s="430"/>
      <c r="C8" s="431"/>
      <c r="D8" s="431"/>
      <c r="E8" s="432"/>
      <c r="F8" s="433"/>
      <c r="G8" s="433"/>
      <c r="H8" s="434"/>
      <c r="I8" s="435" t="s">
        <v>0</v>
      </c>
      <c r="J8" s="149"/>
      <c r="K8" s="436" t="s">
        <v>193</v>
      </c>
      <c r="L8" s="436"/>
      <c r="M8" s="428"/>
      <c r="N8" s="428"/>
      <c r="O8" s="138"/>
      <c r="P8" s="139"/>
      <c r="Q8" s="140"/>
      <c r="R8" s="141"/>
      <c r="S8" s="142"/>
      <c r="T8" s="142"/>
      <c r="U8" s="437" t="e">
        <f>[1]Birók!P22</f>
        <v>#REF!</v>
      </c>
      <c r="V8" s="142"/>
      <c r="W8" s="142"/>
      <c r="X8" s="142"/>
      <c r="Y8" s="311"/>
      <c r="Z8" s="311"/>
      <c r="AA8" s="311" t="s">
        <v>70</v>
      </c>
      <c r="AB8" s="314">
        <v>90</v>
      </c>
      <c r="AC8" s="314">
        <v>60</v>
      </c>
      <c r="AD8" s="314">
        <v>40</v>
      </c>
      <c r="AE8" s="314">
        <v>25</v>
      </c>
      <c r="AF8" s="314">
        <v>10</v>
      </c>
      <c r="AG8" s="314">
        <v>5</v>
      </c>
      <c r="AH8" s="314">
        <v>2</v>
      </c>
      <c r="AI8" s="368"/>
      <c r="AJ8" s="368"/>
      <c r="AK8" s="368"/>
      <c r="AL8" s="142"/>
      <c r="AM8" s="142"/>
      <c r="AN8" s="142"/>
      <c r="AO8" s="142"/>
      <c r="AP8" s="142"/>
      <c r="AQ8" s="142"/>
      <c r="AR8" s="142"/>
      <c r="AS8" s="142"/>
    </row>
    <row r="9" spans="1:45" s="34" customFormat="1" ht="12.95" customHeight="1" x14ac:dyDescent="0.2">
      <c r="A9" s="144">
        <v>2</v>
      </c>
      <c r="B9" s="423" t="str">
        <f>IF($E9="","",VLOOKUP($E9,'[1]L12 elő'!$A$7:$O$22,14))</f>
        <v/>
      </c>
      <c r="C9" s="424" t="str">
        <f>IF($E9="","",VLOOKUP($E9,'[1]L12 elő'!$A$7:$O$22,15))</f>
        <v/>
      </c>
      <c r="D9" s="424" t="str">
        <f>IF($E9="","",VLOOKUP($E9,'[1]L12 elő'!$A$7:$O$22,5))</f>
        <v/>
      </c>
      <c r="E9" s="438"/>
      <c r="F9" s="439" t="s">
        <v>74</v>
      </c>
      <c r="G9" s="439" t="str">
        <f>IF($E9="","",VLOOKUP($E9,'[1]L12 elő'!$A$7:$O$22,3))</f>
        <v/>
      </c>
      <c r="H9" s="439"/>
      <c r="I9" s="439" t="str">
        <f>IF($E9="","",VLOOKUP($E9,'[1]L12 elő'!$A$7:$O$22,4))</f>
        <v/>
      </c>
      <c r="J9" s="440"/>
      <c r="K9" s="428"/>
      <c r="L9" s="441"/>
      <c r="M9" s="428"/>
      <c r="N9" s="428"/>
      <c r="O9" s="138"/>
      <c r="P9" s="139"/>
      <c r="Q9" s="140"/>
      <c r="R9" s="141"/>
      <c r="S9" s="142"/>
      <c r="T9" s="142"/>
      <c r="U9" s="437" t="e">
        <f>[1]Birók!P23</f>
        <v>#REF!</v>
      </c>
      <c r="V9" s="142"/>
      <c r="W9" s="142"/>
      <c r="X9" s="142"/>
      <c r="Y9" s="311"/>
      <c r="Z9" s="311"/>
      <c r="AA9" s="311" t="s">
        <v>71</v>
      </c>
      <c r="AB9" s="314">
        <v>60</v>
      </c>
      <c r="AC9" s="314">
        <v>40</v>
      </c>
      <c r="AD9" s="314">
        <v>25</v>
      </c>
      <c r="AE9" s="314">
        <v>10</v>
      </c>
      <c r="AF9" s="314">
        <v>5</v>
      </c>
      <c r="AG9" s="314">
        <v>2</v>
      </c>
      <c r="AH9" s="314">
        <v>1</v>
      </c>
      <c r="AI9" s="368"/>
      <c r="AJ9" s="368"/>
      <c r="AK9" s="368"/>
      <c r="AL9" s="142"/>
      <c r="AM9" s="142"/>
      <c r="AN9" s="142"/>
      <c r="AO9" s="142"/>
      <c r="AP9" s="142"/>
      <c r="AQ9" s="142"/>
      <c r="AR9" s="142"/>
      <c r="AS9" s="142"/>
    </row>
    <row r="10" spans="1:45" s="34" customFormat="1" ht="12.95" customHeight="1" x14ac:dyDescent="0.2">
      <c r="A10" s="144"/>
      <c r="B10" s="430"/>
      <c r="C10" s="431"/>
      <c r="D10" s="431"/>
      <c r="E10" s="442"/>
      <c r="F10" s="433"/>
      <c r="G10" s="433"/>
      <c r="H10" s="434"/>
      <c r="I10" s="433"/>
      <c r="J10" s="443"/>
      <c r="K10" s="435" t="s">
        <v>0</v>
      </c>
      <c r="L10" s="157"/>
      <c r="M10" s="436" t="s">
        <v>108</v>
      </c>
      <c r="N10" s="444"/>
      <c r="O10" s="445"/>
      <c r="P10" s="445"/>
      <c r="Q10" s="140"/>
      <c r="R10" s="141"/>
      <c r="S10" s="142"/>
      <c r="T10" s="142"/>
      <c r="U10" s="437" t="e">
        <f>[1]Birók!P24</f>
        <v>#REF!</v>
      </c>
      <c r="V10" s="142"/>
      <c r="W10" s="142"/>
      <c r="X10" s="142"/>
      <c r="Y10" s="311"/>
      <c r="Z10" s="311"/>
      <c r="AA10" s="311" t="s">
        <v>72</v>
      </c>
      <c r="AB10" s="314">
        <v>40</v>
      </c>
      <c r="AC10" s="314">
        <v>25</v>
      </c>
      <c r="AD10" s="314">
        <v>15</v>
      </c>
      <c r="AE10" s="314">
        <v>7</v>
      </c>
      <c r="AF10" s="314">
        <v>4</v>
      </c>
      <c r="AG10" s="314">
        <v>1</v>
      </c>
      <c r="AH10" s="314">
        <v>0</v>
      </c>
      <c r="AI10" s="368"/>
      <c r="AJ10" s="368"/>
      <c r="AK10" s="368"/>
      <c r="AL10" s="142"/>
      <c r="AM10" s="142"/>
      <c r="AN10" s="142"/>
      <c r="AO10" s="142"/>
      <c r="AP10" s="142"/>
      <c r="AQ10" s="142"/>
      <c r="AR10" s="142"/>
      <c r="AS10" s="142"/>
    </row>
    <row r="11" spans="1:45" s="34" customFormat="1" ht="44.45" customHeight="1" x14ac:dyDescent="0.2">
      <c r="A11" s="144">
        <v>3</v>
      </c>
      <c r="B11" s="423" t="str">
        <f>IF($E11="","",VLOOKUP($E11,'[1]L12 elő'!$A$7:$O$22,14))</f>
        <v/>
      </c>
      <c r="C11" s="424" t="str">
        <f>IF($E11="","",VLOOKUP($E11,'[1]L12 elő'!$A$7:$O$22,15))</f>
        <v/>
      </c>
      <c r="D11" s="424" t="str">
        <f>IF($E11="","",VLOOKUP($E11,'[1]L12 elő'!$A$7:$O$22,5))</f>
        <v/>
      </c>
      <c r="E11" s="438"/>
      <c r="F11" s="439" t="s">
        <v>108</v>
      </c>
      <c r="G11" s="439" t="str">
        <f>IF($E11="","",VLOOKUP($E11,'[1]L12 elő'!$A$7:$O$22,3))</f>
        <v/>
      </c>
      <c r="H11" s="439"/>
      <c r="I11" s="439" t="str">
        <f>IF($E11="","",VLOOKUP($E11,'[1]L12 elő'!$A$7:$O$22,4))</f>
        <v/>
      </c>
      <c r="J11" s="427"/>
      <c r="K11" s="428"/>
      <c r="L11" s="446"/>
      <c r="M11" s="474" t="s">
        <v>202</v>
      </c>
      <c r="N11" s="447"/>
      <c r="O11" s="445"/>
      <c r="P11" s="445"/>
      <c r="Q11" s="140"/>
      <c r="R11" s="141"/>
      <c r="S11" s="142"/>
      <c r="T11" s="142"/>
      <c r="U11" s="437" t="e">
        <f>[1]Birók!P25</f>
        <v>#REF!</v>
      </c>
      <c r="V11" s="142"/>
      <c r="W11" s="142"/>
      <c r="X11" s="142"/>
      <c r="Y11" s="311"/>
      <c r="Z11" s="311"/>
      <c r="AA11" s="311" t="s">
        <v>73</v>
      </c>
      <c r="AB11" s="314">
        <v>25</v>
      </c>
      <c r="AC11" s="314">
        <v>15</v>
      </c>
      <c r="AD11" s="314">
        <v>10</v>
      </c>
      <c r="AE11" s="314">
        <v>6</v>
      </c>
      <c r="AF11" s="314">
        <v>3</v>
      </c>
      <c r="AG11" s="314">
        <v>1</v>
      </c>
      <c r="AH11" s="314">
        <v>0</v>
      </c>
      <c r="AI11" s="368"/>
      <c r="AJ11" s="368"/>
      <c r="AK11" s="368"/>
      <c r="AL11" s="142"/>
      <c r="AM11" s="142"/>
      <c r="AN11" s="142"/>
      <c r="AO11" s="142"/>
      <c r="AP11" s="142"/>
      <c r="AQ11" s="142"/>
      <c r="AR11" s="142"/>
      <c r="AS11" s="142"/>
    </row>
    <row r="12" spans="1:45" s="34" customFormat="1" ht="12.95" customHeight="1" x14ac:dyDescent="0.2">
      <c r="A12" s="144"/>
      <c r="B12" s="430"/>
      <c r="C12" s="431"/>
      <c r="D12" s="431"/>
      <c r="E12" s="442"/>
      <c r="F12" s="433"/>
      <c r="G12" s="433"/>
      <c r="H12" s="434"/>
      <c r="I12" s="435" t="s">
        <v>0</v>
      </c>
      <c r="J12" s="149"/>
      <c r="K12" s="436" t="s">
        <v>108</v>
      </c>
      <c r="L12" s="448"/>
      <c r="M12" s="428"/>
      <c r="N12" s="447"/>
      <c r="O12" s="445"/>
      <c r="P12" s="445"/>
      <c r="Q12" s="140"/>
      <c r="R12" s="141"/>
      <c r="S12" s="142"/>
      <c r="T12" s="142"/>
      <c r="U12" s="437" t="e">
        <f>[1]Birók!P26</f>
        <v>#REF!</v>
      </c>
      <c r="V12" s="142"/>
      <c r="W12" s="142"/>
      <c r="X12" s="142"/>
      <c r="Y12" s="311"/>
      <c r="Z12" s="311"/>
      <c r="AA12" s="311" t="s">
        <v>78</v>
      </c>
      <c r="AB12" s="314">
        <v>15</v>
      </c>
      <c r="AC12" s="314">
        <v>10</v>
      </c>
      <c r="AD12" s="314">
        <v>6</v>
      </c>
      <c r="AE12" s="314">
        <v>3</v>
      </c>
      <c r="AF12" s="314">
        <v>1</v>
      </c>
      <c r="AG12" s="314">
        <v>0</v>
      </c>
      <c r="AH12" s="314">
        <v>0</v>
      </c>
      <c r="AI12" s="368"/>
      <c r="AJ12" s="368"/>
      <c r="AK12" s="368"/>
      <c r="AL12" s="142"/>
      <c r="AM12" s="142"/>
      <c r="AN12" s="142"/>
      <c r="AO12" s="142"/>
      <c r="AP12" s="142"/>
      <c r="AQ12" s="142"/>
      <c r="AR12" s="142"/>
      <c r="AS12" s="142"/>
    </row>
    <row r="13" spans="1:45" s="34" customFormat="1" ht="12.95" customHeight="1" x14ac:dyDescent="0.2">
      <c r="A13" s="144">
        <v>4</v>
      </c>
      <c r="B13" s="423" t="str">
        <f>IF($E13="","",VLOOKUP($E13,'[1]L12 elő'!$A$7:$O$22,14))</f>
        <v/>
      </c>
      <c r="C13" s="424" t="str">
        <f>IF($E13="","",VLOOKUP($E13,'[1]L12 elő'!$A$7:$O$22,15))</f>
        <v/>
      </c>
      <c r="D13" s="424" t="str">
        <f>IF($E13="","",VLOOKUP($E13,'[1]L12 elő'!$A$7:$O$22,5))</f>
        <v/>
      </c>
      <c r="E13" s="438"/>
      <c r="F13" s="439" t="s">
        <v>194</v>
      </c>
      <c r="G13" s="439" t="str">
        <f>IF($E13="","",VLOOKUP($E13,'[1]L12 elő'!$A$7:$O$22,3))</f>
        <v/>
      </c>
      <c r="H13" s="439"/>
      <c r="I13" s="439" t="str">
        <f>IF($E13="","",VLOOKUP($E13,'[1]L12 elő'!$A$7:$O$22,4))</f>
        <v/>
      </c>
      <c r="J13" s="449"/>
      <c r="K13" s="428" t="s">
        <v>199</v>
      </c>
      <c r="L13" s="428"/>
      <c r="M13" s="428"/>
      <c r="N13" s="447"/>
      <c r="O13" s="445"/>
      <c r="P13" s="445"/>
      <c r="Q13" s="140"/>
      <c r="R13" s="141"/>
      <c r="S13" s="142"/>
      <c r="T13" s="142"/>
      <c r="U13" s="437" t="e">
        <f>[1]Birók!P27</f>
        <v>#REF!</v>
      </c>
      <c r="V13" s="142"/>
      <c r="W13" s="142"/>
      <c r="X13" s="142"/>
      <c r="Y13" s="311"/>
      <c r="Z13" s="311"/>
      <c r="AA13" s="311" t="s">
        <v>74</v>
      </c>
      <c r="AB13" s="314">
        <v>10</v>
      </c>
      <c r="AC13" s="314">
        <v>6</v>
      </c>
      <c r="AD13" s="314">
        <v>3</v>
      </c>
      <c r="AE13" s="314">
        <v>1</v>
      </c>
      <c r="AF13" s="314">
        <v>0</v>
      </c>
      <c r="AG13" s="314">
        <v>0</v>
      </c>
      <c r="AH13" s="314">
        <v>0</v>
      </c>
      <c r="AI13" s="368"/>
      <c r="AJ13" s="368"/>
      <c r="AK13" s="368"/>
      <c r="AL13" s="142"/>
      <c r="AM13" s="142"/>
      <c r="AN13" s="142"/>
      <c r="AO13" s="142"/>
      <c r="AP13" s="142"/>
      <c r="AQ13" s="142"/>
      <c r="AR13" s="142"/>
      <c r="AS13" s="142"/>
    </row>
    <row r="14" spans="1:45" s="34" customFormat="1" ht="12.95" customHeight="1" x14ac:dyDescent="0.2">
      <c r="A14" s="144"/>
      <c r="B14" s="430"/>
      <c r="C14" s="431"/>
      <c r="D14" s="431"/>
      <c r="E14" s="442"/>
      <c r="F14" s="433"/>
      <c r="G14" s="433"/>
      <c r="H14" s="434"/>
      <c r="I14" s="433"/>
      <c r="J14" s="443"/>
      <c r="K14" s="428" t="s">
        <v>200</v>
      </c>
      <c r="L14" s="428"/>
      <c r="M14" s="435" t="s">
        <v>0</v>
      </c>
      <c r="N14" s="157"/>
      <c r="O14" s="436" t="s">
        <v>108</v>
      </c>
      <c r="P14" s="444"/>
      <c r="Q14" s="140"/>
      <c r="R14" s="141"/>
      <c r="S14" s="142"/>
      <c r="T14" s="142"/>
      <c r="U14" s="437" t="e">
        <f>[1]Birók!P28</f>
        <v>#REF!</v>
      </c>
      <c r="V14" s="142"/>
      <c r="W14" s="142"/>
      <c r="X14" s="142"/>
      <c r="Y14" s="311"/>
      <c r="Z14" s="311"/>
      <c r="AA14" s="311" t="s">
        <v>75</v>
      </c>
      <c r="AB14" s="314">
        <v>3</v>
      </c>
      <c r="AC14" s="314">
        <v>2</v>
      </c>
      <c r="AD14" s="314">
        <v>1</v>
      </c>
      <c r="AE14" s="314">
        <v>0</v>
      </c>
      <c r="AF14" s="314">
        <v>0</v>
      </c>
      <c r="AG14" s="314">
        <v>0</v>
      </c>
      <c r="AH14" s="314">
        <v>0</v>
      </c>
      <c r="AI14" s="368"/>
      <c r="AJ14" s="368"/>
      <c r="AK14" s="368"/>
      <c r="AL14" s="142"/>
      <c r="AM14" s="142"/>
      <c r="AN14" s="142"/>
      <c r="AO14" s="142"/>
      <c r="AP14" s="142"/>
      <c r="AQ14" s="142"/>
      <c r="AR14" s="142"/>
      <c r="AS14" s="142"/>
    </row>
    <row r="15" spans="1:45" s="34" customFormat="1" ht="12.95" customHeight="1" x14ac:dyDescent="0.2">
      <c r="A15" s="450">
        <v>5</v>
      </c>
      <c r="B15" s="423" t="str">
        <f>IF($E15="","",VLOOKUP($E15,'[1]L12 elő'!$A$7:$O$22,14))</f>
        <v/>
      </c>
      <c r="C15" s="424" t="str">
        <f>IF($E15="","",VLOOKUP($E15,'[1]L12 elő'!$A$7:$O$22,15))</f>
        <v/>
      </c>
      <c r="D15" s="424" t="str">
        <f>IF($E15="","",VLOOKUP($E15,'[1]L12 elő'!$A$7:$O$22,5))</f>
        <v/>
      </c>
      <c r="E15" s="438"/>
      <c r="F15" s="439" t="s">
        <v>103</v>
      </c>
      <c r="G15" s="439" t="str">
        <f>IF($E15="","",VLOOKUP($E15,'[1]L12 elő'!$A$7:$O$22,3))</f>
        <v/>
      </c>
      <c r="H15" s="439"/>
      <c r="I15" s="439" t="str">
        <f>IF($E15="","",VLOOKUP($E15,'[1]L12 elő'!$A$7:$O$22,4))</f>
        <v/>
      </c>
      <c r="J15" s="451"/>
      <c r="K15" s="428"/>
      <c r="L15" s="428"/>
      <c r="M15" s="428"/>
      <c r="N15" s="447"/>
      <c r="O15" s="428" t="s">
        <v>145</v>
      </c>
      <c r="P15" s="445"/>
      <c r="Q15" s="140"/>
      <c r="R15" s="141"/>
      <c r="S15" s="142"/>
      <c r="T15" s="142"/>
      <c r="U15" s="437" t="e">
        <f>[1]Birók!P29</f>
        <v>#REF!</v>
      </c>
      <c r="V15" s="142"/>
      <c r="W15" s="142"/>
      <c r="X15" s="142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68"/>
      <c r="AJ15" s="368"/>
      <c r="AK15" s="368"/>
      <c r="AL15" s="142"/>
      <c r="AM15" s="142"/>
      <c r="AN15" s="142"/>
      <c r="AO15" s="142"/>
      <c r="AP15" s="142"/>
      <c r="AQ15" s="142"/>
      <c r="AR15" s="142"/>
      <c r="AS15" s="142"/>
    </row>
    <row r="16" spans="1:45" s="34" customFormat="1" ht="12.95" customHeight="1" thickBot="1" x14ac:dyDescent="0.25">
      <c r="A16" s="144"/>
      <c r="B16" s="430"/>
      <c r="C16" s="431"/>
      <c r="D16" s="431"/>
      <c r="E16" s="442"/>
      <c r="F16" s="433"/>
      <c r="G16" s="433"/>
      <c r="H16" s="434"/>
      <c r="I16" s="435" t="s">
        <v>0</v>
      </c>
      <c r="J16" s="149"/>
      <c r="K16" s="436" t="s">
        <v>197</v>
      </c>
      <c r="L16" s="436"/>
      <c r="M16" s="428"/>
      <c r="N16" s="447"/>
      <c r="O16" s="435"/>
      <c r="P16" s="445"/>
      <c r="Q16" s="140"/>
      <c r="R16" s="141"/>
      <c r="S16" s="142"/>
      <c r="T16" s="142"/>
      <c r="U16" s="452" t="e">
        <f>[1]Birók!P30</f>
        <v>#REF!</v>
      </c>
      <c r="V16" s="142"/>
      <c r="W16" s="142"/>
      <c r="X16" s="142"/>
      <c r="Y16" s="311"/>
      <c r="Z16" s="311"/>
      <c r="AA16" s="311" t="s">
        <v>64</v>
      </c>
      <c r="AB16" s="314">
        <v>150</v>
      </c>
      <c r="AC16" s="314">
        <v>120</v>
      </c>
      <c r="AD16" s="314">
        <v>90</v>
      </c>
      <c r="AE16" s="314">
        <v>60</v>
      </c>
      <c r="AF16" s="314">
        <v>40</v>
      </c>
      <c r="AG16" s="314">
        <v>25</v>
      </c>
      <c r="AH16" s="314">
        <v>15</v>
      </c>
      <c r="AI16" s="368"/>
      <c r="AJ16" s="368"/>
      <c r="AK16" s="368"/>
      <c r="AL16" s="142"/>
      <c r="AM16" s="142"/>
      <c r="AN16" s="142"/>
      <c r="AO16" s="142"/>
      <c r="AP16" s="142"/>
      <c r="AQ16" s="142"/>
      <c r="AR16" s="142"/>
      <c r="AS16" s="142"/>
    </row>
    <row r="17" spans="1:45" s="34" customFormat="1" ht="12.95" customHeight="1" x14ac:dyDescent="0.2">
      <c r="A17" s="144">
        <v>6</v>
      </c>
      <c r="B17" s="423" t="str">
        <f>IF($E17="","",VLOOKUP($E17,'[1]L12 elő'!$A$7:$O$22,14))</f>
        <v/>
      </c>
      <c r="C17" s="424" t="str">
        <f>IF($E17="","",VLOOKUP($E17,'[1]L12 elő'!$A$7:$O$22,15))</f>
        <v/>
      </c>
      <c r="D17" s="424" t="str">
        <f>IF($E17="","",VLOOKUP($E17,'[1]L12 elő'!$A$7:$O$22,5))</f>
        <v/>
      </c>
      <c r="E17" s="438"/>
      <c r="F17" s="439" t="s">
        <v>110</v>
      </c>
      <c r="G17" s="439" t="str">
        <f>IF($E17="","",VLOOKUP($E17,'[1]L12 elő'!$A$7:$O$22,3))</f>
        <v/>
      </c>
      <c r="H17" s="439"/>
      <c r="I17" s="439" t="str">
        <f>IF($E17="","",VLOOKUP($E17,'[1]L12 elő'!$A$7:$O$22,4))</f>
        <v/>
      </c>
      <c r="J17" s="440"/>
      <c r="K17" s="428" t="s">
        <v>150</v>
      </c>
      <c r="L17" s="441"/>
      <c r="M17" s="428"/>
      <c r="N17" s="447"/>
      <c r="O17" s="445"/>
      <c r="P17" s="445"/>
      <c r="Q17" s="140"/>
      <c r="R17" s="141"/>
      <c r="S17" s="142"/>
      <c r="T17" s="142"/>
      <c r="U17" s="142"/>
      <c r="V17" s="142"/>
      <c r="W17" s="142"/>
      <c r="X17" s="142"/>
      <c r="Y17" s="311"/>
      <c r="Z17" s="311"/>
      <c r="AA17" s="311" t="s">
        <v>66</v>
      </c>
      <c r="AB17" s="314">
        <v>120</v>
      </c>
      <c r="AC17" s="314">
        <v>90</v>
      </c>
      <c r="AD17" s="314">
        <v>60</v>
      </c>
      <c r="AE17" s="314">
        <v>40</v>
      </c>
      <c r="AF17" s="314">
        <v>25</v>
      </c>
      <c r="AG17" s="314">
        <v>15</v>
      </c>
      <c r="AH17" s="314">
        <v>8</v>
      </c>
      <c r="AI17" s="368"/>
      <c r="AJ17" s="368"/>
      <c r="AK17" s="368"/>
      <c r="AL17" s="142"/>
      <c r="AM17" s="142"/>
      <c r="AN17" s="142"/>
      <c r="AO17" s="142"/>
      <c r="AP17" s="142"/>
      <c r="AQ17" s="142"/>
      <c r="AR17" s="142"/>
      <c r="AS17" s="142"/>
    </row>
    <row r="18" spans="1:45" s="34" customFormat="1" ht="12.95" customHeight="1" x14ac:dyDescent="0.2">
      <c r="A18" s="144"/>
      <c r="B18" s="430"/>
      <c r="C18" s="431"/>
      <c r="D18" s="431"/>
      <c r="E18" s="442"/>
      <c r="F18" s="433"/>
      <c r="G18" s="433"/>
      <c r="H18" s="434"/>
      <c r="I18" s="433"/>
      <c r="J18" s="443"/>
      <c r="K18" s="435" t="s">
        <v>0</v>
      </c>
      <c r="L18" s="157"/>
      <c r="M18" s="436" t="s">
        <v>197</v>
      </c>
      <c r="N18" s="453"/>
      <c r="O18" s="445"/>
      <c r="P18" s="445"/>
      <c r="Q18" s="140"/>
      <c r="R18" s="141"/>
      <c r="S18" s="142"/>
      <c r="T18" s="142"/>
      <c r="U18" s="142"/>
      <c r="V18" s="142"/>
      <c r="W18" s="142"/>
      <c r="X18" s="142"/>
      <c r="Y18" s="311"/>
      <c r="Z18" s="311"/>
      <c r="AA18" s="311" t="s">
        <v>67</v>
      </c>
      <c r="AB18" s="314">
        <v>90</v>
      </c>
      <c r="AC18" s="314">
        <v>60</v>
      </c>
      <c r="AD18" s="314">
        <v>40</v>
      </c>
      <c r="AE18" s="314">
        <v>25</v>
      </c>
      <c r="AF18" s="314">
        <v>15</v>
      </c>
      <c r="AG18" s="314">
        <v>8</v>
      </c>
      <c r="AH18" s="314">
        <v>4</v>
      </c>
      <c r="AI18" s="368"/>
      <c r="AJ18" s="368"/>
      <c r="AK18" s="368"/>
      <c r="AL18" s="142"/>
      <c r="AM18" s="142"/>
      <c r="AN18" s="142"/>
      <c r="AO18" s="142"/>
      <c r="AP18" s="142"/>
      <c r="AQ18" s="142"/>
      <c r="AR18" s="142"/>
      <c r="AS18" s="142"/>
    </row>
    <row r="19" spans="1:45" s="34" customFormat="1" ht="12.95" customHeight="1" x14ac:dyDescent="0.2">
      <c r="A19" s="144">
        <v>7</v>
      </c>
      <c r="B19" s="423" t="str">
        <f>IF($E19="","",VLOOKUP($E19,'[1]L12 elő'!$A$7:$O$22,14))</f>
        <v/>
      </c>
      <c r="C19" s="424" t="str">
        <f>IF($E19="","",VLOOKUP($E19,'[1]L12 elő'!$A$7:$O$22,15))</f>
        <v/>
      </c>
      <c r="D19" s="424" t="str">
        <f>IF($E19="","",VLOOKUP($E19,'[1]L12 elő'!$A$7:$O$22,5))</f>
        <v/>
      </c>
      <c r="E19" s="438"/>
      <c r="F19" s="439" t="s">
        <v>111</v>
      </c>
      <c r="G19" s="439" t="str">
        <f>IF($E19="","",VLOOKUP($E19,'[1]L12 elő'!$A$7:$O$22,3))</f>
        <v/>
      </c>
      <c r="H19" s="439"/>
      <c r="I19" s="439" t="str">
        <f>IF($E19="","",VLOOKUP($E19,'[1]L12 elő'!$A$7:$O$22,4))</f>
        <v/>
      </c>
      <c r="J19" s="427"/>
      <c r="K19" s="428"/>
      <c r="L19" s="446"/>
      <c r="M19" s="428" t="s">
        <v>145</v>
      </c>
      <c r="N19" s="445"/>
      <c r="O19" s="445"/>
      <c r="P19" s="445"/>
      <c r="Q19" s="140"/>
      <c r="R19" s="141"/>
      <c r="S19" s="142"/>
      <c r="T19" s="142"/>
      <c r="U19" s="142"/>
      <c r="V19" s="142"/>
      <c r="W19" s="142"/>
      <c r="X19" s="142"/>
      <c r="Y19" s="311"/>
      <c r="Z19" s="311"/>
      <c r="AA19" s="311" t="s">
        <v>68</v>
      </c>
      <c r="AB19" s="314">
        <v>60</v>
      </c>
      <c r="AC19" s="314">
        <v>40</v>
      </c>
      <c r="AD19" s="314">
        <v>25</v>
      </c>
      <c r="AE19" s="314">
        <v>15</v>
      </c>
      <c r="AF19" s="314">
        <v>8</v>
      </c>
      <c r="AG19" s="314">
        <v>4</v>
      </c>
      <c r="AH19" s="314">
        <v>2</v>
      </c>
      <c r="AI19" s="368"/>
      <c r="AJ19" s="368"/>
      <c r="AK19" s="368"/>
      <c r="AL19" s="142"/>
      <c r="AM19" s="142"/>
      <c r="AN19" s="142"/>
      <c r="AO19" s="142"/>
      <c r="AP19" s="142"/>
      <c r="AQ19" s="142"/>
      <c r="AR19" s="142"/>
      <c r="AS19" s="142"/>
    </row>
    <row r="20" spans="1:45" s="34" customFormat="1" ht="12.95" customHeight="1" x14ac:dyDescent="0.2">
      <c r="A20" s="144"/>
      <c r="B20" s="430"/>
      <c r="C20" s="431"/>
      <c r="D20" s="431"/>
      <c r="E20" s="432"/>
      <c r="F20" s="433"/>
      <c r="G20" s="433"/>
      <c r="H20" s="434"/>
      <c r="I20" s="435" t="s">
        <v>0</v>
      </c>
      <c r="J20" s="149"/>
      <c r="K20" s="436" t="s">
        <v>151</v>
      </c>
      <c r="L20" s="448"/>
      <c r="M20" s="428"/>
      <c r="N20" s="445"/>
      <c r="O20" s="445"/>
      <c r="P20" s="445"/>
      <c r="Q20" s="140"/>
      <c r="R20" s="141"/>
      <c r="S20" s="142"/>
      <c r="T20" s="142"/>
      <c r="U20" s="142"/>
      <c r="V20" s="142"/>
      <c r="W20" s="142"/>
      <c r="X20" s="142"/>
      <c r="Y20" s="311"/>
      <c r="Z20" s="311"/>
      <c r="AA20" s="311" t="s">
        <v>69</v>
      </c>
      <c r="AB20" s="314">
        <v>40</v>
      </c>
      <c r="AC20" s="314">
        <v>25</v>
      </c>
      <c r="AD20" s="314">
        <v>15</v>
      </c>
      <c r="AE20" s="314">
        <v>8</v>
      </c>
      <c r="AF20" s="314">
        <v>4</v>
      </c>
      <c r="AG20" s="314">
        <v>2</v>
      </c>
      <c r="AH20" s="314">
        <v>1</v>
      </c>
      <c r="AI20" s="368"/>
      <c r="AJ20" s="368"/>
      <c r="AK20" s="368"/>
      <c r="AL20" s="142"/>
      <c r="AM20" s="142"/>
      <c r="AN20" s="142"/>
      <c r="AO20" s="142"/>
      <c r="AP20" s="142"/>
      <c r="AQ20" s="142"/>
      <c r="AR20" s="142"/>
      <c r="AS20" s="142"/>
    </row>
    <row r="21" spans="1:45" s="34" customFormat="1" ht="12.95" customHeight="1" x14ac:dyDescent="0.2">
      <c r="A21" s="169">
        <v>8</v>
      </c>
      <c r="B21" s="423" t="str">
        <f>IF($E21="","",VLOOKUP($E21,'[1]L12 elő'!$A$7:$O$22,14))</f>
        <v/>
      </c>
      <c r="C21" s="424" t="str">
        <f>IF($E21="","",VLOOKUP($E21,'[1]L12 elő'!$A$7:$O$22,15))</f>
        <v/>
      </c>
      <c r="D21" s="424" t="str">
        <f>IF($E21="","",VLOOKUP($E21,'[1]L12 elő'!$A$7:$O$22,5))</f>
        <v/>
      </c>
      <c r="E21" s="425"/>
      <c r="F21" s="454" t="s">
        <v>101</v>
      </c>
      <c r="G21" s="454" t="str">
        <f>IF($E21="","",VLOOKUP($E21,'[1]L12 elő'!$A$7:$O$22,3))</f>
        <v/>
      </c>
      <c r="H21" s="454"/>
      <c r="I21" s="454" t="str">
        <f>IF($E21="","",VLOOKUP($E21,'[1]L12 elő'!$A$7:$O$22,4))</f>
        <v/>
      </c>
      <c r="J21" s="449"/>
      <c r="K21" s="428" t="s">
        <v>145</v>
      </c>
      <c r="L21" s="428"/>
      <c r="M21" s="428"/>
      <c r="N21" s="445"/>
      <c r="O21" s="445"/>
      <c r="P21" s="445"/>
      <c r="Q21" s="140"/>
      <c r="R21" s="141"/>
      <c r="S21" s="142"/>
      <c r="T21" s="142"/>
      <c r="U21" s="142"/>
      <c r="V21" s="142"/>
      <c r="W21" s="142"/>
      <c r="X21" s="142"/>
      <c r="Y21" s="311"/>
      <c r="Z21" s="311"/>
      <c r="AA21" s="311" t="s">
        <v>70</v>
      </c>
      <c r="AB21" s="314">
        <v>25</v>
      </c>
      <c r="AC21" s="314">
        <v>15</v>
      </c>
      <c r="AD21" s="314">
        <v>10</v>
      </c>
      <c r="AE21" s="314">
        <v>6</v>
      </c>
      <c r="AF21" s="314">
        <v>3</v>
      </c>
      <c r="AG21" s="314">
        <v>1</v>
      </c>
      <c r="AH21" s="314">
        <v>0</v>
      </c>
      <c r="AI21" s="368"/>
      <c r="AJ21" s="368"/>
      <c r="AK21" s="368"/>
      <c r="AL21" s="142"/>
      <c r="AM21" s="142"/>
      <c r="AN21" s="142"/>
      <c r="AO21" s="142"/>
      <c r="AP21" s="142"/>
      <c r="AQ21" s="142"/>
      <c r="AR21" s="142"/>
      <c r="AS21" s="142"/>
    </row>
    <row r="22" spans="1:45" s="34" customFormat="1" ht="9.6" customHeight="1" x14ac:dyDescent="0.2">
      <c r="A22" s="455"/>
      <c r="B22" s="138"/>
      <c r="C22" s="138"/>
      <c r="D22" s="138"/>
      <c r="E22" s="432"/>
      <c r="F22" s="138"/>
      <c r="G22" s="138"/>
      <c r="H22" s="138"/>
      <c r="I22" s="138"/>
      <c r="J22" s="432"/>
      <c r="K22" s="138"/>
      <c r="L22" s="138"/>
      <c r="M22" s="138"/>
      <c r="N22" s="140"/>
      <c r="O22" s="140"/>
      <c r="P22" s="140"/>
      <c r="Q22" s="140"/>
      <c r="R22" s="141"/>
      <c r="S22" s="142"/>
      <c r="T22" s="142"/>
      <c r="U22" s="142"/>
      <c r="V22" s="142"/>
      <c r="W22" s="142"/>
      <c r="X22" s="142"/>
      <c r="Y22" s="311"/>
      <c r="Z22" s="311"/>
      <c r="AA22" s="311" t="s">
        <v>71</v>
      </c>
      <c r="AB22" s="314">
        <v>15</v>
      </c>
      <c r="AC22" s="314">
        <v>10</v>
      </c>
      <c r="AD22" s="314">
        <v>6</v>
      </c>
      <c r="AE22" s="314">
        <v>3</v>
      </c>
      <c r="AF22" s="314">
        <v>1</v>
      </c>
      <c r="AG22" s="314">
        <v>0</v>
      </c>
      <c r="AH22" s="314">
        <v>0</v>
      </c>
      <c r="AI22" s="368"/>
      <c r="AJ22" s="368"/>
      <c r="AK22" s="368"/>
      <c r="AL22" s="142"/>
      <c r="AM22" s="142"/>
      <c r="AN22" s="142"/>
      <c r="AO22" s="142"/>
      <c r="AP22" s="142"/>
      <c r="AQ22" s="142"/>
      <c r="AR22" s="142"/>
      <c r="AS22" s="142"/>
    </row>
    <row r="23" spans="1:45" s="34" customFormat="1" ht="9.6" customHeight="1" x14ac:dyDescent="0.2">
      <c r="A23" s="456"/>
      <c r="B23" s="432"/>
      <c r="C23" s="432"/>
      <c r="D23" s="432"/>
      <c r="E23" s="432"/>
      <c r="F23" s="138"/>
      <c r="G23" s="138"/>
      <c r="H23" s="142"/>
      <c r="I23" s="457"/>
      <c r="J23" s="432"/>
      <c r="K23" s="138"/>
      <c r="L23" s="138"/>
      <c r="M23" s="138"/>
      <c r="N23" s="140"/>
      <c r="O23" s="140"/>
      <c r="P23" s="140"/>
      <c r="Q23" s="140"/>
      <c r="R23" s="141"/>
      <c r="S23" s="142"/>
      <c r="T23" s="142"/>
      <c r="U23" s="142"/>
      <c r="V23" s="142"/>
      <c r="W23" s="142"/>
      <c r="X23" s="142"/>
      <c r="Y23" s="311"/>
      <c r="Z23" s="311"/>
      <c r="AA23" s="311" t="s">
        <v>72</v>
      </c>
      <c r="AB23" s="314">
        <v>10</v>
      </c>
      <c r="AC23" s="314">
        <v>6</v>
      </c>
      <c r="AD23" s="314">
        <v>3</v>
      </c>
      <c r="AE23" s="314">
        <v>1</v>
      </c>
      <c r="AF23" s="314">
        <v>0</v>
      </c>
      <c r="AG23" s="314">
        <v>0</v>
      </c>
      <c r="AH23" s="314">
        <v>0</v>
      </c>
      <c r="AI23" s="368"/>
      <c r="AJ23" s="368"/>
      <c r="AK23" s="368"/>
      <c r="AL23" s="142"/>
      <c r="AM23" s="142"/>
      <c r="AN23" s="142"/>
      <c r="AO23" s="142"/>
      <c r="AP23" s="142"/>
      <c r="AQ23" s="142"/>
      <c r="AR23" s="142"/>
      <c r="AS23" s="142"/>
    </row>
    <row r="24" spans="1:45" s="34" customFormat="1" ht="9.6" customHeight="1" x14ac:dyDescent="0.2">
      <c r="A24" s="456"/>
      <c r="B24" s="138"/>
      <c r="C24" s="138"/>
      <c r="D24" s="138"/>
      <c r="E24" s="432"/>
      <c r="F24" s="138"/>
      <c r="G24" s="138"/>
      <c r="H24" s="138"/>
      <c r="I24" s="138"/>
      <c r="J24" s="432"/>
      <c r="K24" s="138"/>
      <c r="L24" s="458"/>
      <c r="M24" s="138"/>
      <c r="N24" s="140"/>
      <c r="O24" s="140"/>
      <c r="P24" s="140"/>
      <c r="Q24" s="140"/>
      <c r="R24" s="141"/>
      <c r="S24" s="142"/>
      <c r="T24" s="142"/>
      <c r="U24" s="142"/>
      <c r="V24" s="142"/>
      <c r="W24" s="142"/>
      <c r="X24" s="142"/>
      <c r="Y24" s="311"/>
      <c r="Z24" s="311"/>
      <c r="AA24" s="311" t="s">
        <v>73</v>
      </c>
      <c r="AB24" s="314">
        <v>6</v>
      </c>
      <c r="AC24" s="314">
        <v>3</v>
      </c>
      <c r="AD24" s="314">
        <v>1</v>
      </c>
      <c r="AE24" s="314">
        <v>0</v>
      </c>
      <c r="AF24" s="314">
        <v>0</v>
      </c>
      <c r="AG24" s="314">
        <v>0</v>
      </c>
      <c r="AH24" s="314">
        <v>0</v>
      </c>
      <c r="AI24" s="368"/>
      <c r="AJ24" s="368"/>
      <c r="AK24" s="368"/>
      <c r="AL24" s="142"/>
      <c r="AM24" s="142"/>
      <c r="AN24" s="142"/>
      <c r="AO24" s="142"/>
      <c r="AP24" s="142"/>
      <c r="AQ24" s="142"/>
      <c r="AR24" s="142"/>
      <c r="AS24" s="142"/>
    </row>
    <row r="25" spans="1:45" s="34" customFormat="1" ht="9.6" customHeight="1" x14ac:dyDescent="0.2">
      <c r="A25" s="456"/>
      <c r="B25" s="432"/>
      <c r="C25" s="432"/>
      <c r="D25" s="432"/>
      <c r="E25" s="432"/>
      <c r="F25" s="138"/>
      <c r="G25" s="138"/>
      <c r="H25" s="142"/>
      <c r="I25" s="138"/>
      <c r="J25" s="432"/>
      <c r="K25" s="457"/>
      <c r="L25" s="432"/>
      <c r="M25" s="138"/>
      <c r="N25" s="140"/>
      <c r="O25" s="140"/>
      <c r="P25" s="140"/>
      <c r="Q25" s="140"/>
      <c r="R25" s="141"/>
      <c r="S25" s="142"/>
      <c r="T25" s="142"/>
      <c r="U25" s="142"/>
      <c r="V25" s="142"/>
      <c r="W25" s="142"/>
      <c r="X25" s="142"/>
      <c r="Y25" s="311"/>
      <c r="Z25" s="311"/>
      <c r="AA25" s="311" t="s">
        <v>78</v>
      </c>
      <c r="AB25" s="314">
        <v>3</v>
      </c>
      <c r="AC25" s="314">
        <v>2</v>
      </c>
      <c r="AD25" s="314">
        <v>1</v>
      </c>
      <c r="AE25" s="314">
        <v>0</v>
      </c>
      <c r="AF25" s="314">
        <v>0</v>
      </c>
      <c r="AG25" s="314">
        <v>0</v>
      </c>
      <c r="AH25" s="314">
        <v>0</v>
      </c>
      <c r="AI25" s="368"/>
      <c r="AJ25" s="368"/>
      <c r="AK25" s="368"/>
      <c r="AL25" s="142"/>
      <c r="AM25" s="142"/>
      <c r="AN25" s="142"/>
      <c r="AO25" s="142"/>
      <c r="AP25" s="142"/>
      <c r="AQ25" s="142"/>
      <c r="AR25" s="142"/>
      <c r="AS25" s="142"/>
    </row>
    <row r="26" spans="1:45" s="34" customFormat="1" ht="9.6" customHeight="1" x14ac:dyDescent="0.2">
      <c r="A26" s="456"/>
      <c r="B26" s="138"/>
      <c r="C26" s="138"/>
      <c r="D26" s="138"/>
      <c r="E26" s="432"/>
      <c r="F26" s="138"/>
      <c r="G26" s="138"/>
      <c r="H26" s="138"/>
      <c r="I26" s="138"/>
      <c r="J26" s="432"/>
      <c r="K26" s="138"/>
      <c r="L26" s="138"/>
      <c r="M26" s="138"/>
      <c r="N26" s="140"/>
      <c r="O26" s="140"/>
      <c r="P26" s="140"/>
      <c r="Q26" s="140"/>
      <c r="R26" s="141"/>
      <c r="S26" s="459"/>
      <c r="T26" s="142"/>
      <c r="U26" s="142"/>
      <c r="V26" s="142"/>
      <c r="W26" s="142"/>
      <c r="X26" s="142"/>
      <c r="Y26"/>
      <c r="Z26"/>
      <c r="AA26"/>
      <c r="AB26"/>
      <c r="AC26"/>
      <c r="AD26"/>
      <c r="AE26"/>
      <c r="AF26"/>
      <c r="AG26"/>
      <c r="AH26"/>
      <c r="AI26" s="368"/>
      <c r="AJ26" s="368"/>
      <c r="AK26" s="368"/>
      <c r="AL26" s="142"/>
      <c r="AM26" s="142"/>
      <c r="AN26" s="142"/>
      <c r="AO26" s="142"/>
      <c r="AP26" s="142"/>
      <c r="AQ26" s="142"/>
      <c r="AR26" s="142"/>
      <c r="AS26" s="142"/>
    </row>
    <row r="27" spans="1:45" s="34" customFormat="1" ht="9.6" customHeight="1" x14ac:dyDescent="0.2">
      <c r="A27" s="456"/>
      <c r="B27" s="432"/>
      <c r="C27" s="432"/>
      <c r="D27" s="432"/>
      <c r="E27" s="432"/>
      <c r="F27" s="138"/>
      <c r="G27" s="138"/>
      <c r="H27" s="142"/>
      <c r="I27" s="457"/>
      <c r="J27" s="432"/>
      <c r="K27" s="138"/>
      <c r="L27" s="138"/>
      <c r="M27" s="138"/>
      <c r="N27" s="140"/>
      <c r="O27" s="140"/>
      <c r="P27" s="140"/>
      <c r="Q27" s="140"/>
      <c r="R27" s="141"/>
      <c r="S27" s="142"/>
      <c r="T27" s="142"/>
      <c r="U27" s="142"/>
      <c r="V27" s="142"/>
      <c r="W27" s="142"/>
      <c r="X27" s="142"/>
      <c r="Y27"/>
      <c r="Z27"/>
      <c r="AA27"/>
      <c r="AB27"/>
      <c r="AC27"/>
      <c r="AD27"/>
      <c r="AE27"/>
      <c r="AF27"/>
      <c r="AG27"/>
      <c r="AH27"/>
      <c r="AI27" s="368"/>
      <c r="AJ27" s="368"/>
      <c r="AK27" s="368"/>
      <c r="AL27" s="142"/>
      <c r="AM27" s="142"/>
      <c r="AN27" s="142"/>
      <c r="AO27" s="142"/>
      <c r="AP27" s="142"/>
      <c r="AQ27" s="142"/>
      <c r="AR27" s="142"/>
      <c r="AS27" s="142"/>
    </row>
    <row r="28" spans="1:45" s="34" customFormat="1" ht="9.6" customHeight="1" x14ac:dyDescent="0.2">
      <c r="A28" s="456"/>
      <c r="B28" s="138"/>
      <c r="C28" s="138"/>
      <c r="D28" s="138"/>
      <c r="E28" s="432"/>
      <c r="F28" s="138"/>
      <c r="G28" s="138"/>
      <c r="H28" s="138"/>
      <c r="I28" s="138"/>
      <c r="J28" s="432"/>
      <c r="K28" s="138"/>
      <c r="L28" s="138"/>
      <c r="M28" s="138"/>
      <c r="N28" s="140"/>
      <c r="O28" s="140"/>
      <c r="P28" s="140"/>
      <c r="Q28" s="140"/>
      <c r="R28" s="141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460"/>
      <c r="AJ28" s="460"/>
      <c r="AK28" s="460"/>
      <c r="AL28" s="142"/>
      <c r="AM28" s="142"/>
      <c r="AN28" s="142"/>
      <c r="AO28" s="142"/>
      <c r="AP28" s="142"/>
      <c r="AQ28" s="142"/>
      <c r="AR28" s="142"/>
      <c r="AS28" s="142"/>
    </row>
    <row r="29" spans="1:45" s="34" customFormat="1" ht="9.6" customHeight="1" x14ac:dyDescent="0.2">
      <c r="A29" s="456"/>
      <c r="B29" s="432"/>
      <c r="C29" s="432"/>
      <c r="D29" s="432"/>
      <c r="E29" s="432"/>
      <c r="F29" s="138"/>
      <c r="G29" s="138"/>
      <c r="H29" s="142"/>
      <c r="I29" s="138"/>
      <c r="J29" s="432"/>
      <c r="K29" s="138"/>
      <c r="L29" s="138"/>
      <c r="M29" s="457"/>
      <c r="N29" s="432"/>
      <c r="O29" s="138"/>
      <c r="P29" s="140"/>
      <c r="Q29" s="140"/>
      <c r="R29" s="141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460"/>
      <c r="AJ29" s="460"/>
      <c r="AK29" s="460"/>
      <c r="AL29" s="142"/>
      <c r="AM29" s="142"/>
      <c r="AN29" s="142"/>
      <c r="AO29" s="142"/>
      <c r="AP29" s="142"/>
      <c r="AQ29" s="142"/>
      <c r="AR29" s="142"/>
      <c r="AS29" s="142"/>
    </row>
    <row r="30" spans="1:45" s="34" customFormat="1" ht="9.6" customHeight="1" x14ac:dyDescent="0.2">
      <c r="A30" s="456"/>
      <c r="B30" s="138"/>
      <c r="C30" s="138"/>
      <c r="D30" s="138"/>
      <c r="E30" s="432"/>
      <c r="F30" s="138"/>
      <c r="G30" s="138"/>
      <c r="H30" s="138"/>
      <c r="I30" s="138"/>
      <c r="J30" s="432"/>
      <c r="K30" s="138"/>
      <c r="L30" s="138"/>
      <c r="M30" s="138"/>
      <c r="N30" s="140"/>
      <c r="O30" s="138"/>
      <c r="P30" s="140"/>
      <c r="Q30" s="140"/>
      <c r="R30" s="141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460"/>
      <c r="AJ30" s="460"/>
      <c r="AK30" s="460"/>
      <c r="AL30" s="142"/>
      <c r="AM30" s="142"/>
      <c r="AN30" s="142"/>
      <c r="AO30" s="142"/>
      <c r="AP30" s="142"/>
      <c r="AQ30" s="142"/>
      <c r="AR30" s="142"/>
      <c r="AS30" s="142"/>
    </row>
    <row r="31" spans="1:45" s="34" customFormat="1" ht="9.6" customHeight="1" x14ac:dyDescent="0.2">
      <c r="A31" s="456"/>
      <c r="B31" s="432"/>
      <c r="C31" s="432"/>
      <c r="D31" s="432"/>
      <c r="E31" s="432"/>
      <c r="F31" s="138"/>
      <c r="G31" s="138"/>
      <c r="H31" s="142"/>
      <c r="I31" s="457"/>
      <c r="J31" s="432"/>
      <c r="K31" s="138"/>
      <c r="L31" s="138"/>
      <c r="M31" s="138"/>
      <c r="N31" s="140"/>
      <c r="O31" s="140"/>
      <c r="P31" s="140"/>
      <c r="Q31" s="140"/>
      <c r="R31" s="141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460"/>
      <c r="AJ31" s="460"/>
      <c r="AK31" s="460"/>
      <c r="AL31" s="142"/>
      <c r="AM31" s="142"/>
      <c r="AN31" s="142"/>
      <c r="AO31" s="142"/>
      <c r="AP31" s="142"/>
      <c r="AQ31" s="142"/>
      <c r="AR31" s="142"/>
      <c r="AS31" s="142"/>
    </row>
    <row r="32" spans="1:45" s="34" customFormat="1" ht="9.6" customHeight="1" x14ac:dyDescent="0.2">
      <c r="A32" s="456"/>
      <c r="B32" s="138"/>
      <c r="C32" s="138"/>
      <c r="D32" s="138"/>
      <c r="E32" s="432"/>
      <c r="F32" s="138"/>
      <c r="G32" s="138"/>
      <c r="H32" s="138"/>
      <c r="I32" s="138"/>
      <c r="J32" s="432"/>
      <c r="K32" s="138"/>
      <c r="L32" s="458"/>
      <c r="M32" s="138"/>
      <c r="N32" s="140"/>
      <c r="O32" s="140"/>
      <c r="P32" s="140"/>
      <c r="Q32" s="140"/>
      <c r="R32" s="141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460"/>
      <c r="AJ32" s="460"/>
      <c r="AK32" s="460"/>
      <c r="AL32" s="142"/>
      <c r="AM32" s="142"/>
      <c r="AN32" s="142"/>
      <c r="AO32" s="142"/>
      <c r="AP32" s="142"/>
      <c r="AQ32" s="142"/>
      <c r="AR32" s="142"/>
      <c r="AS32" s="142"/>
    </row>
    <row r="33" spans="1:45" s="34" customFormat="1" ht="9.6" customHeight="1" x14ac:dyDescent="0.2">
      <c r="A33" s="456"/>
      <c r="B33" s="432"/>
      <c r="C33" s="432"/>
      <c r="D33" s="432"/>
      <c r="E33" s="432"/>
      <c r="F33" s="138"/>
      <c r="G33" s="138"/>
      <c r="H33" s="142"/>
      <c r="I33" s="138"/>
      <c r="J33" s="432"/>
      <c r="K33" s="457"/>
      <c r="L33" s="432"/>
      <c r="M33" s="138"/>
      <c r="N33" s="140"/>
      <c r="O33" s="140"/>
      <c r="P33" s="140"/>
      <c r="Q33" s="140"/>
      <c r="R33" s="141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460"/>
      <c r="AJ33" s="460"/>
      <c r="AK33" s="460"/>
      <c r="AL33" s="142"/>
      <c r="AM33" s="142"/>
      <c r="AN33" s="142"/>
      <c r="AO33" s="142"/>
      <c r="AP33" s="142"/>
      <c r="AQ33" s="142"/>
      <c r="AR33" s="142"/>
      <c r="AS33" s="142"/>
    </row>
    <row r="34" spans="1:45" s="34" customFormat="1" ht="9.6" customHeight="1" x14ac:dyDescent="0.2">
      <c r="A34" s="456"/>
      <c r="B34" s="138"/>
      <c r="C34" s="138"/>
      <c r="D34" s="138"/>
      <c r="E34" s="432"/>
      <c r="F34" s="138"/>
      <c r="G34" s="138"/>
      <c r="H34" s="138"/>
      <c r="I34" s="138"/>
      <c r="J34" s="432"/>
      <c r="K34" s="138"/>
      <c r="L34" s="138"/>
      <c r="M34" s="138"/>
      <c r="N34" s="140"/>
      <c r="O34" s="140"/>
      <c r="P34" s="140"/>
      <c r="Q34" s="140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460"/>
      <c r="AJ34" s="460"/>
      <c r="AK34" s="460"/>
      <c r="AL34" s="142"/>
      <c r="AM34" s="142"/>
      <c r="AN34" s="142"/>
      <c r="AO34" s="142"/>
      <c r="AP34" s="142"/>
      <c r="AQ34" s="142"/>
      <c r="AR34" s="142"/>
      <c r="AS34" s="142"/>
    </row>
    <row r="35" spans="1:45" s="34" customFormat="1" ht="9.6" customHeight="1" x14ac:dyDescent="0.2">
      <c r="A35" s="456"/>
      <c r="B35" s="432"/>
      <c r="C35" s="432"/>
      <c r="D35" s="432"/>
      <c r="E35" s="432"/>
      <c r="F35" s="138"/>
      <c r="G35" s="138"/>
      <c r="H35" s="142"/>
      <c r="I35" s="457"/>
      <c r="J35" s="432"/>
      <c r="K35" s="138"/>
      <c r="L35" s="138"/>
      <c r="M35" s="138"/>
      <c r="N35" s="140"/>
      <c r="O35" s="140"/>
      <c r="P35" s="140"/>
      <c r="Q35" s="140"/>
      <c r="R35" s="141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460"/>
      <c r="AJ35" s="460"/>
      <c r="AK35" s="460"/>
      <c r="AL35" s="142"/>
      <c r="AM35" s="142"/>
      <c r="AN35" s="142"/>
      <c r="AO35" s="142"/>
      <c r="AP35" s="142"/>
      <c r="AQ35" s="142"/>
      <c r="AR35" s="142"/>
      <c r="AS35" s="142"/>
    </row>
    <row r="36" spans="1:45" s="34" customFormat="1" ht="9.6" customHeight="1" x14ac:dyDescent="0.2">
      <c r="A36" s="455"/>
      <c r="B36" s="138"/>
      <c r="C36" s="138"/>
      <c r="D36" s="138"/>
      <c r="E36" s="432"/>
      <c r="F36" s="138"/>
      <c r="G36" s="138"/>
      <c r="H36" s="138"/>
      <c r="I36" s="138"/>
      <c r="J36" s="432"/>
      <c r="K36" s="138"/>
      <c r="L36" s="138"/>
      <c r="M36" s="138"/>
      <c r="N36" s="138"/>
      <c r="O36" s="138"/>
      <c r="P36" s="138"/>
      <c r="Q36" s="140"/>
      <c r="R36" s="141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460"/>
      <c r="AJ36" s="460"/>
      <c r="AK36" s="460"/>
      <c r="AL36" s="142"/>
      <c r="AM36" s="142"/>
      <c r="AN36" s="142"/>
      <c r="AO36" s="142"/>
      <c r="AP36" s="142"/>
      <c r="AQ36" s="142"/>
      <c r="AR36" s="142"/>
      <c r="AS36" s="142"/>
    </row>
    <row r="37" spans="1:45" s="34" customFormat="1" ht="9.6" customHeight="1" x14ac:dyDescent="0.2">
      <c r="A37" s="456"/>
      <c r="B37" s="432"/>
      <c r="C37" s="432"/>
      <c r="D37" s="432"/>
      <c r="E37" s="432"/>
      <c r="F37" s="461"/>
      <c r="G37" s="461"/>
      <c r="H37" s="462"/>
      <c r="I37" s="428"/>
      <c r="J37" s="443"/>
      <c r="K37" s="428"/>
      <c r="L37" s="428"/>
      <c r="M37" s="428"/>
      <c r="N37" s="445"/>
      <c r="O37" s="445"/>
      <c r="P37" s="445"/>
      <c r="Q37" s="140"/>
      <c r="R37" s="141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460"/>
      <c r="AJ37" s="460"/>
      <c r="AK37" s="460"/>
      <c r="AL37" s="142"/>
      <c r="AM37" s="142"/>
      <c r="AN37" s="142"/>
      <c r="AO37" s="142"/>
      <c r="AP37" s="142"/>
      <c r="AQ37" s="142"/>
      <c r="AR37" s="142"/>
      <c r="AS37" s="142"/>
    </row>
    <row r="38" spans="1:45" s="34" customFormat="1" ht="9.6" customHeight="1" x14ac:dyDescent="0.2">
      <c r="A38" s="455"/>
      <c r="B38" s="138"/>
      <c r="C38" s="138"/>
      <c r="D38" s="138"/>
      <c r="E38" s="432"/>
      <c r="F38" s="138"/>
      <c r="G38" s="138"/>
      <c r="H38" s="138"/>
      <c r="I38" s="138"/>
      <c r="J38" s="432"/>
      <c r="K38" s="138"/>
      <c r="L38" s="138"/>
      <c r="M38" s="138"/>
      <c r="N38" s="140"/>
      <c r="O38" s="140"/>
      <c r="P38" s="140"/>
      <c r="Q38" s="140"/>
      <c r="R38" s="141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460"/>
      <c r="AJ38" s="460"/>
      <c r="AK38" s="460"/>
      <c r="AL38" s="142"/>
      <c r="AM38" s="142"/>
      <c r="AN38" s="142"/>
      <c r="AO38" s="142"/>
      <c r="AP38" s="142"/>
      <c r="AQ38" s="142"/>
      <c r="AR38" s="142"/>
      <c r="AS38" s="142"/>
    </row>
    <row r="39" spans="1:45" s="34" customFormat="1" ht="9.6" customHeight="1" x14ac:dyDescent="0.2">
      <c r="A39" s="456"/>
      <c r="B39" s="432"/>
      <c r="C39" s="432"/>
      <c r="D39" s="432"/>
      <c r="E39" s="432"/>
      <c r="F39" s="138"/>
      <c r="G39" s="138"/>
      <c r="H39" s="142"/>
      <c r="I39" s="457"/>
      <c r="J39" s="432"/>
      <c r="K39" s="138"/>
      <c r="L39" s="138"/>
      <c r="M39" s="138"/>
      <c r="N39" s="140"/>
      <c r="O39" s="140"/>
      <c r="P39" s="140"/>
      <c r="Q39" s="140"/>
      <c r="R39" s="141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460"/>
      <c r="AJ39" s="460"/>
      <c r="AK39" s="460"/>
      <c r="AL39" s="142"/>
      <c r="AM39" s="142"/>
      <c r="AN39" s="142"/>
      <c r="AO39" s="142"/>
      <c r="AP39" s="142"/>
      <c r="AQ39" s="142"/>
      <c r="AR39" s="142"/>
      <c r="AS39" s="142"/>
    </row>
    <row r="40" spans="1:45" s="34" customFormat="1" ht="9.6" customHeight="1" x14ac:dyDescent="0.2">
      <c r="A40" s="456"/>
      <c r="B40" s="138"/>
      <c r="C40" s="138"/>
      <c r="D40" s="138"/>
      <c r="E40" s="432"/>
      <c r="F40" s="138"/>
      <c r="G40" s="138"/>
      <c r="H40" s="138"/>
      <c r="I40" s="138"/>
      <c r="J40" s="432"/>
      <c r="K40" s="138"/>
      <c r="L40" s="458"/>
      <c r="M40" s="138"/>
      <c r="N40" s="140"/>
      <c r="O40" s="140"/>
      <c r="P40" s="140"/>
      <c r="Q40" s="140"/>
      <c r="R40" s="141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460"/>
      <c r="AJ40" s="460"/>
      <c r="AK40" s="460"/>
      <c r="AL40" s="142"/>
      <c r="AM40" s="142"/>
      <c r="AN40" s="142"/>
      <c r="AO40" s="142"/>
      <c r="AP40" s="142"/>
      <c r="AQ40" s="142"/>
      <c r="AR40" s="142"/>
      <c r="AS40" s="142"/>
    </row>
    <row r="41" spans="1:45" s="34" customFormat="1" ht="9.6" customHeight="1" x14ac:dyDescent="0.2">
      <c r="A41" s="456"/>
      <c r="B41" s="432"/>
      <c r="C41" s="432"/>
      <c r="D41" s="432"/>
      <c r="E41" s="432"/>
      <c r="F41" s="138"/>
      <c r="G41" s="138"/>
      <c r="H41" s="142"/>
      <c r="I41" s="138"/>
      <c r="J41" s="432"/>
      <c r="K41" s="457"/>
      <c r="L41" s="432"/>
      <c r="M41" s="138"/>
      <c r="N41" s="140"/>
      <c r="O41" s="140"/>
      <c r="P41" s="140"/>
      <c r="Q41" s="140"/>
      <c r="R41" s="141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460"/>
      <c r="AJ41" s="460"/>
      <c r="AK41" s="460"/>
      <c r="AL41" s="142"/>
      <c r="AM41" s="142"/>
      <c r="AN41" s="142"/>
      <c r="AO41" s="142"/>
      <c r="AP41" s="142"/>
      <c r="AQ41" s="142"/>
      <c r="AR41" s="142"/>
      <c r="AS41" s="142"/>
    </row>
    <row r="42" spans="1:45" s="34" customFormat="1" ht="9.6" customHeight="1" x14ac:dyDescent="0.2">
      <c r="A42" s="456"/>
      <c r="B42" s="138"/>
      <c r="C42" s="138"/>
      <c r="D42" s="138"/>
      <c r="E42" s="432"/>
      <c r="F42" s="138"/>
      <c r="G42" s="138"/>
      <c r="H42" s="138"/>
      <c r="I42" s="138"/>
      <c r="J42" s="432"/>
      <c r="K42" s="138"/>
      <c r="L42" s="138"/>
      <c r="M42" s="138"/>
      <c r="N42" s="140"/>
      <c r="O42" s="140"/>
      <c r="P42" s="140"/>
      <c r="Q42" s="140"/>
      <c r="R42" s="141"/>
      <c r="S42" s="459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460"/>
      <c r="AJ42" s="460"/>
      <c r="AK42" s="460"/>
      <c r="AL42" s="142"/>
      <c r="AM42" s="142"/>
      <c r="AN42" s="142"/>
      <c r="AO42" s="142"/>
      <c r="AP42" s="142"/>
      <c r="AQ42" s="142"/>
      <c r="AR42" s="142"/>
      <c r="AS42" s="142"/>
    </row>
    <row r="43" spans="1:45" s="34" customFormat="1" ht="9.6" customHeight="1" x14ac:dyDescent="0.2">
      <c r="A43" s="456"/>
      <c r="B43" s="432"/>
      <c r="C43" s="432"/>
      <c r="D43" s="432"/>
      <c r="E43" s="432"/>
      <c r="F43" s="138"/>
      <c r="G43" s="138"/>
      <c r="H43" s="142"/>
      <c r="I43" s="457"/>
      <c r="J43" s="432"/>
      <c r="K43" s="138"/>
      <c r="L43" s="138"/>
      <c r="M43" s="138"/>
      <c r="N43" s="140"/>
      <c r="O43" s="140"/>
      <c r="P43" s="140"/>
      <c r="Q43" s="140"/>
      <c r="R43" s="141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460"/>
      <c r="AJ43" s="460"/>
      <c r="AK43" s="460"/>
      <c r="AL43" s="142"/>
      <c r="AM43" s="142"/>
      <c r="AN43" s="142"/>
      <c r="AO43" s="142"/>
      <c r="AP43" s="142"/>
      <c r="AQ43" s="142"/>
      <c r="AR43" s="142"/>
      <c r="AS43" s="142"/>
    </row>
    <row r="44" spans="1:45" s="34" customFormat="1" ht="9.6" customHeight="1" x14ac:dyDescent="0.2">
      <c r="A44" s="456"/>
      <c r="B44" s="138"/>
      <c r="C44" s="138"/>
      <c r="D44" s="138"/>
      <c r="E44" s="432"/>
      <c r="F44" s="138"/>
      <c r="G44" s="138"/>
      <c r="H44" s="138"/>
      <c r="I44" s="138"/>
      <c r="J44" s="432"/>
      <c r="K44" s="138"/>
      <c r="L44" s="138"/>
      <c r="M44" s="138"/>
      <c r="N44" s="140"/>
      <c r="O44" s="140"/>
      <c r="P44" s="140"/>
      <c r="Q44" s="140"/>
      <c r="R44" s="141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460"/>
      <c r="AJ44" s="460"/>
      <c r="AK44" s="460"/>
      <c r="AL44" s="142"/>
      <c r="AM44" s="142"/>
      <c r="AN44" s="142"/>
      <c r="AO44" s="142"/>
      <c r="AP44" s="142"/>
      <c r="AQ44" s="142"/>
      <c r="AR44" s="142"/>
      <c r="AS44" s="142"/>
    </row>
    <row r="45" spans="1:45" s="34" customFormat="1" ht="9.6" customHeight="1" x14ac:dyDescent="0.2">
      <c r="A45" s="456"/>
      <c r="B45" s="432"/>
      <c r="C45" s="432"/>
      <c r="D45" s="432"/>
      <c r="E45" s="432"/>
      <c r="F45" s="138"/>
      <c r="G45" s="138"/>
      <c r="H45" s="142"/>
      <c r="I45" s="138"/>
      <c r="J45" s="432"/>
      <c r="K45" s="138"/>
      <c r="L45" s="138"/>
      <c r="M45" s="457"/>
      <c r="N45" s="432"/>
      <c r="O45" s="138"/>
      <c r="P45" s="140"/>
      <c r="Q45" s="140"/>
      <c r="R45" s="141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460"/>
      <c r="AJ45" s="460"/>
      <c r="AK45" s="460"/>
      <c r="AL45" s="142"/>
      <c r="AM45" s="142"/>
      <c r="AN45" s="142"/>
      <c r="AO45" s="142"/>
      <c r="AP45" s="142"/>
      <c r="AQ45" s="142"/>
      <c r="AR45" s="142"/>
      <c r="AS45" s="142"/>
    </row>
    <row r="46" spans="1:45" s="34" customFormat="1" ht="9.6" customHeight="1" x14ac:dyDescent="0.2">
      <c r="A46" s="456"/>
      <c r="B46" s="138"/>
      <c r="C46" s="138"/>
      <c r="D46" s="138"/>
      <c r="E46" s="432"/>
      <c r="F46" s="138"/>
      <c r="G46" s="138"/>
      <c r="H46" s="138"/>
      <c r="I46" s="138"/>
      <c r="J46" s="432"/>
      <c r="K46" s="138"/>
      <c r="L46" s="138"/>
      <c r="M46" s="138"/>
      <c r="N46" s="140"/>
      <c r="O46" s="138"/>
      <c r="P46" s="140"/>
      <c r="Q46" s="140"/>
      <c r="R46" s="141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460"/>
      <c r="AJ46" s="460"/>
      <c r="AK46" s="460"/>
      <c r="AL46" s="142"/>
      <c r="AM46" s="142"/>
      <c r="AN46" s="142"/>
      <c r="AO46" s="142"/>
      <c r="AP46" s="142"/>
      <c r="AQ46" s="142"/>
      <c r="AR46" s="142"/>
      <c r="AS46" s="142"/>
    </row>
    <row r="47" spans="1:45" s="34" customFormat="1" ht="9.6" customHeight="1" x14ac:dyDescent="0.2">
      <c r="A47" s="456"/>
      <c r="B47" s="432"/>
      <c r="C47" s="432"/>
      <c r="D47" s="432"/>
      <c r="E47" s="432"/>
      <c r="F47" s="138"/>
      <c r="G47" s="138"/>
      <c r="H47" s="142"/>
      <c r="I47" s="457"/>
      <c r="J47" s="432"/>
      <c r="K47" s="138"/>
      <c r="L47" s="138"/>
      <c r="M47" s="138"/>
      <c r="N47" s="140"/>
      <c r="O47" s="140"/>
      <c r="P47" s="140"/>
      <c r="Q47" s="140"/>
      <c r="R47" s="141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460"/>
      <c r="AJ47" s="460"/>
      <c r="AK47" s="460"/>
      <c r="AL47" s="142"/>
      <c r="AM47" s="142"/>
      <c r="AN47" s="142"/>
      <c r="AO47" s="142"/>
      <c r="AP47" s="142"/>
      <c r="AQ47" s="142"/>
      <c r="AR47" s="142"/>
      <c r="AS47" s="142"/>
    </row>
    <row r="48" spans="1:45" s="34" customFormat="1" ht="9.6" customHeight="1" x14ac:dyDescent="0.2">
      <c r="A48" s="456"/>
      <c r="B48" s="138"/>
      <c r="C48" s="138"/>
      <c r="D48" s="138"/>
      <c r="E48" s="432"/>
      <c r="F48" s="138"/>
      <c r="G48" s="138"/>
      <c r="H48" s="138"/>
      <c r="I48" s="138"/>
      <c r="J48" s="432"/>
      <c r="K48" s="138"/>
      <c r="L48" s="458"/>
      <c r="M48" s="138"/>
      <c r="N48" s="140"/>
      <c r="O48" s="140"/>
      <c r="P48" s="140"/>
      <c r="Q48" s="140"/>
      <c r="R48" s="141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460"/>
      <c r="AJ48" s="460"/>
      <c r="AK48" s="460"/>
      <c r="AL48" s="142"/>
      <c r="AM48" s="142"/>
      <c r="AN48" s="142"/>
      <c r="AO48" s="142"/>
      <c r="AP48" s="142"/>
      <c r="AQ48" s="142"/>
      <c r="AR48" s="142"/>
      <c r="AS48" s="142"/>
    </row>
    <row r="49" spans="1:45" s="34" customFormat="1" ht="9.6" customHeight="1" x14ac:dyDescent="0.2">
      <c r="A49" s="456"/>
      <c r="B49" s="432"/>
      <c r="C49" s="432"/>
      <c r="D49" s="432"/>
      <c r="E49" s="432"/>
      <c r="F49" s="138"/>
      <c r="G49" s="138"/>
      <c r="H49" s="142"/>
      <c r="I49" s="138"/>
      <c r="J49" s="432"/>
      <c r="K49" s="457"/>
      <c r="L49" s="432"/>
      <c r="M49" s="138"/>
      <c r="N49" s="140"/>
      <c r="O49" s="140"/>
      <c r="P49" s="140"/>
      <c r="Q49" s="140"/>
      <c r="R49" s="141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460"/>
      <c r="AJ49" s="460"/>
      <c r="AK49" s="460"/>
      <c r="AL49" s="142"/>
      <c r="AM49" s="142"/>
      <c r="AN49" s="142"/>
      <c r="AO49" s="142"/>
      <c r="AP49" s="142"/>
      <c r="AQ49" s="142"/>
      <c r="AR49" s="142"/>
      <c r="AS49" s="142"/>
    </row>
    <row r="50" spans="1:45" s="34" customFormat="1" ht="9.6" customHeight="1" x14ac:dyDescent="0.2">
      <c r="A50" s="456"/>
      <c r="B50" s="138"/>
      <c r="C50" s="138"/>
      <c r="D50" s="138"/>
      <c r="E50" s="432"/>
      <c r="F50" s="138"/>
      <c r="G50" s="138"/>
      <c r="H50" s="138"/>
      <c r="I50" s="138"/>
      <c r="J50" s="432"/>
      <c r="K50" s="138"/>
      <c r="L50" s="138"/>
      <c r="M50" s="138"/>
      <c r="N50" s="140"/>
      <c r="O50" s="140"/>
      <c r="P50" s="140"/>
      <c r="Q50" s="140"/>
      <c r="R50" s="141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460"/>
      <c r="AJ50" s="460"/>
      <c r="AK50" s="460"/>
      <c r="AL50" s="142"/>
      <c r="AM50" s="142"/>
      <c r="AN50" s="142"/>
      <c r="AO50" s="142"/>
      <c r="AP50" s="142"/>
      <c r="AQ50" s="142"/>
      <c r="AR50" s="142"/>
      <c r="AS50" s="142"/>
    </row>
    <row r="51" spans="1:45" s="34" customFormat="1" ht="9.6" customHeight="1" x14ac:dyDescent="0.2">
      <c r="A51" s="456"/>
      <c r="B51" s="432"/>
      <c r="C51" s="432"/>
      <c r="D51" s="432"/>
      <c r="E51" s="432"/>
      <c r="F51" s="138"/>
      <c r="G51" s="138"/>
      <c r="H51" s="142"/>
      <c r="I51" s="457"/>
      <c r="J51" s="432"/>
      <c r="K51" s="138"/>
      <c r="L51" s="138"/>
      <c r="M51" s="138"/>
      <c r="N51" s="140"/>
      <c r="O51" s="140"/>
      <c r="P51" s="140"/>
      <c r="Q51" s="140"/>
      <c r="R51" s="141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460"/>
      <c r="AJ51" s="460"/>
      <c r="AK51" s="460"/>
      <c r="AL51" s="142"/>
      <c r="AM51" s="142"/>
      <c r="AN51" s="142"/>
      <c r="AO51" s="142"/>
      <c r="AP51" s="142"/>
      <c r="AQ51" s="142"/>
      <c r="AR51" s="142"/>
      <c r="AS51" s="142"/>
    </row>
    <row r="52" spans="1:45" s="34" customFormat="1" ht="9.6" customHeight="1" x14ac:dyDescent="0.2">
      <c r="A52" s="455"/>
      <c r="B52" s="138"/>
      <c r="C52" s="138"/>
      <c r="D52" s="138"/>
      <c r="E52" s="432"/>
      <c r="F52" s="463"/>
      <c r="G52" s="463"/>
      <c r="H52" s="463"/>
      <c r="I52" s="463"/>
      <c r="J52" s="432"/>
      <c r="K52" s="138"/>
      <c r="L52" s="138"/>
      <c r="M52" s="138"/>
      <c r="N52" s="138"/>
      <c r="O52" s="138"/>
      <c r="P52" s="138"/>
      <c r="Q52" s="140"/>
      <c r="R52" s="141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460"/>
      <c r="AJ52" s="460"/>
      <c r="AK52" s="460"/>
      <c r="AL52" s="142"/>
      <c r="AM52" s="142"/>
      <c r="AN52" s="142"/>
      <c r="AO52" s="142"/>
      <c r="AP52" s="142"/>
      <c r="AQ52" s="142"/>
      <c r="AR52" s="142"/>
      <c r="AS52" s="142"/>
    </row>
    <row r="53" spans="1:45" s="2" customFormat="1" ht="6.75" customHeight="1" x14ac:dyDescent="0.2">
      <c r="A53" s="175"/>
      <c r="B53" s="175"/>
      <c r="C53" s="175"/>
      <c r="D53" s="175"/>
      <c r="E53" s="175"/>
      <c r="F53" s="464"/>
      <c r="G53" s="464"/>
      <c r="H53" s="464"/>
      <c r="I53" s="464"/>
      <c r="J53" s="177"/>
      <c r="K53" s="178"/>
      <c r="L53" s="179"/>
      <c r="M53" s="178"/>
      <c r="N53" s="179"/>
      <c r="O53" s="178"/>
      <c r="P53" s="179"/>
      <c r="Q53" s="178"/>
      <c r="R53" s="179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460"/>
      <c r="AJ53" s="460"/>
      <c r="AK53" s="460"/>
      <c r="AL53" s="180"/>
      <c r="AM53" s="180"/>
      <c r="AN53" s="180"/>
      <c r="AO53" s="180"/>
      <c r="AP53" s="180"/>
      <c r="AQ53" s="180"/>
      <c r="AR53" s="180"/>
      <c r="AS53" s="180"/>
    </row>
    <row r="54" spans="1:45" s="18" customFormat="1" ht="10.5" customHeight="1" x14ac:dyDescent="0.2">
      <c r="A54" s="181" t="s">
        <v>44</v>
      </c>
      <c r="B54" s="182"/>
      <c r="C54" s="182"/>
      <c r="D54" s="264"/>
      <c r="E54" s="183" t="s">
        <v>5</v>
      </c>
      <c r="F54" s="184" t="s">
        <v>46</v>
      </c>
      <c r="G54" s="183"/>
      <c r="H54" s="185"/>
      <c r="I54" s="186"/>
      <c r="J54" s="183" t="s">
        <v>5</v>
      </c>
      <c r="K54" s="184" t="s">
        <v>54</v>
      </c>
      <c r="L54" s="187"/>
      <c r="M54" s="184" t="s">
        <v>55</v>
      </c>
      <c r="N54" s="188"/>
      <c r="O54" s="189" t="s">
        <v>56</v>
      </c>
      <c r="P54" s="189"/>
      <c r="Q54" s="190"/>
      <c r="R54" s="191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465"/>
      <c r="AJ54" s="465"/>
      <c r="AK54" s="465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">
      <c r="A55" s="305" t="s">
        <v>45</v>
      </c>
      <c r="B55" s="306"/>
      <c r="C55" s="466"/>
      <c r="D55" s="307"/>
      <c r="E55" s="194">
        <v>1</v>
      </c>
      <c r="F55" s="86" t="e">
        <f>IF(E55&gt;$R$62,,UPPER(VLOOKUP(E55,'[1]L12 elő'!$A$7:$Q$134,2)))</f>
        <v>#REF!</v>
      </c>
      <c r="G55" s="194"/>
      <c r="H55" s="86"/>
      <c r="I55" s="85"/>
      <c r="J55" s="467" t="s">
        <v>6</v>
      </c>
      <c r="K55" s="84"/>
      <c r="L55" s="302"/>
      <c r="M55" s="84"/>
      <c r="N55" s="468"/>
      <c r="O55" s="303" t="s">
        <v>47</v>
      </c>
      <c r="P55" s="469"/>
      <c r="Q55" s="469"/>
      <c r="R55" s="468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465"/>
      <c r="AJ55" s="465"/>
      <c r="AK55" s="465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">
      <c r="A56" s="308" t="s">
        <v>53</v>
      </c>
      <c r="B56" s="216"/>
      <c r="C56" s="470"/>
      <c r="D56" s="309"/>
      <c r="E56" s="194">
        <v>2</v>
      </c>
      <c r="F56" s="86" t="e">
        <f>IF(E56&gt;$R$62,,UPPER(VLOOKUP(E56,'[1]L12 elő'!$A$7:$Q$134,2)))</f>
        <v>#REF!</v>
      </c>
      <c r="G56" s="194"/>
      <c r="H56" s="86"/>
      <c r="I56" s="85"/>
      <c r="J56" s="467" t="s">
        <v>7</v>
      </c>
      <c r="K56" s="84"/>
      <c r="L56" s="302"/>
      <c r="M56" s="84"/>
      <c r="N56" s="468"/>
      <c r="O56" s="210"/>
      <c r="P56" s="304"/>
      <c r="Q56" s="216"/>
      <c r="R56" s="471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465"/>
      <c r="AJ56" s="465"/>
      <c r="AK56" s="465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">
      <c r="A57" s="230"/>
      <c r="B57" s="231"/>
      <c r="C57" s="262"/>
      <c r="D57" s="232"/>
      <c r="E57" s="194"/>
      <c r="F57" s="86"/>
      <c r="G57" s="194"/>
      <c r="H57" s="86"/>
      <c r="I57" s="85"/>
      <c r="J57" s="467" t="s">
        <v>8</v>
      </c>
      <c r="K57" s="84"/>
      <c r="L57" s="302"/>
      <c r="M57" s="84"/>
      <c r="N57" s="468"/>
      <c r="O57" s="303" t="s">
        <v>48</v>
      </c>
      <c r="P57" s="469"/>
      <c r="Q57" s="469"/>
      <c r="R57" s="468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465"/>
      <c r="AJ57" s="465"/>
      <c r="AK57" s="465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">
      <c r="A58" s="207"/>
      <c r="B58" s="127"/>
      <c r="C58" s="127"/>
      <c r="D58" s="208"/>
      <c r="E58" s="194"/>
      <c r="F58" s="86"/>
      <c r="G58" s="194"/>
      <c r="H58" s="86"/>
      <c r="I58" s="85"/>
      <c r="J58" s="467" t="s">
        <v>9</v>
      </c>
      <c r="K58" s="84"/>
      <c r="L58" s="302"/>
      <c r="M58" s="84"/>
      <c r="N58" s="468"/>
      <c r="O58" s="84"/>
      <c r="P58" s="302"/>
      <c r="Q58" s="84"/>
      <c r="R58" s="468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465"/>
      <c r="AJ58" s="465"/>
      <c r="AK58" s="465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">
      <c r="A59" s="218"/>
      <c r="B59" s="233"/>
      <c r="C59" s="233"/>
      <c r="D59" s="263"/>
      <c r="E59" s="194"/>
      <c r="F59" s="86"/>
      <c r="G59" s="194"/>
      <c r="H59" s="86"/>
      <c r="I59" s="85"/>
      <c r="J59" s="467" t="s">
        <v>10</v>
      </c>
      <c r="K59" s="84"/>
      <c r="L59" s="302"/>
      <c r="M59" s="84"/>
      <c r="N59" s="468"/>
      <c r="O59" s="216"/>
      <c r="P59" s="304"/>
      <c r="Q59" s="216"/>
      <c r="R59" s="471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465"/>
      <c r="AJ59" s="465"/>
      <c r="AK59" s="465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">
      <c r="A60" s="219"/>
      <c r="B60" s="22"/>
      <c r="C60" s="127"/>
      <c r="D60" s="208"/>
      <c r="E60" s="194"/>
      <c r="F60" s="86"/>
      <c r="G60" s="194"/>
      <c r="H60" s="86"/>
      <c r="I60" s="85"/>
      <c r="J60" s="467" t="s">
        <v>11</v>
      </c>
      <c r="K60" s="84"/>
      <c r="L60" s="302"/>
      <c r="M60" s="84"/>
      <c r="N60" s="468"/>
      <c r="O60" s="303" t="s">
        <v>34</v>
      </c>
      <c r="P60" s="469"/>
      <c r="Q60" s="469"/>
      <c r="R60" s="468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465"/>
      <c r="AJ60" s="465"/>
      <c r="AK60" s="465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">
      <c r="A61" s="219"/>
      <c r="B61" s="22"/>
      <c r="C61" s="258"/>
      <c r="D61" s="228"/>
      <c r="E61" s="194"/>
      <c r="F61" s="86"/>
      <c r="G61" s="194"/>
      <c r="H61" s="86"/>
      <c r="I61" s="85"/>
      <c r="J61" s="467" t="s">
        <v>12</v>
      </c>
      <c r="K61" s="84"/>
      <c r="L61" s="302"/>
      <c r="M61" s="84"/>
      <c r="N61" s="468"/>
      <c r="O61" s="84"/>
      <c r="P61" s="302"/>
      <c r="Q61" s="84"/>
      <c r="R61" s="468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465"/>
      <c r="AJ61" s="465"/>
      <c r="AK61" s="465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">
      <c r="A62" s="220"/>
      <c r="B62" s="217"/>
      <c r="C62" s="259"/>
      <c r="D62" s="229"/>
      <c r="E62" s="211"/>
      <c r="F62" s="210"/>
      <c r="G62" s="211"/>
      <c r="H62" s="210"/>
      <c r="I62" s="212"/>
      <c r="J62" s="472" t="s">
        <v>13</v>
      </c>
      <c r="K62" s="216"/>
      <c r="L62" s="304"/>
      <c r="M62" s="216"/>
      <c r="N62" s="471"/>
      <c r="O62" s="216" t="e">
        <f>R4</f>
        <v>#REF!</v>
      </c>
      <c r="P62" s="304"/>
      <c r="Q62" s="216"/>
      <c r="R62" s="214" t="e">
        <f>MIN(4,'[1]L12 elő'!Q5)</f>
        <v>#REF!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465"/>
      <c r="AJ62" s="465"/>
      <c r="AK62" s="465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">
      <c r="T63" s="300"/>
      <c r="U63" s="300"/>
      <c r="V63" s="300"/>
      <c r="W63" s="300"/>
      <c r="X63" s="300"/>
      <c r="Y63" s="300"/>
      <c r="Z63" s="300"/>
      <c r="AA63" s="300"/>
      <c r="AB63" s="300"/>
      <c r="AC63" s="300"/>
      <c r="AD63" s="300"/>
      <c r="AE63" s="300"/>
      <c r="AF63" s="300"/>
      <c r="AG63" s="300"/>
      <c r="AH63" s="300"/>
      <c r="AL63" s="300"/>
      <c r="AM63" s="300"/>
      <c r="AN63" s="300"/>
      <c r="AO63" s="300"/>
      <c r="AP63" s="300"/>
      <c r="AQ63" s="300"/>
      <c r="AR63" s="300"/>
      <c r="AS63" s="300"/>
    </row>
    <row r="64" spans="1:45" x14ac:dyDescent="0.2">
      <c r="T64" s="300"/>
      <c r="U64" s="300"/>
      <c r="V64" s="300"/>
      <c r="W64" s="300"/>
      <c r="X64" s="300"/>
      <c r="Y64" s="300"/>
      <c r="Z64" s="300"/>
      <c r="AA64" s="300"/>
      <c r="AB64" s="300"/>
      <c r="AC64" s="300"/>
      <c r="AD64" s="300"/>
      <c r="AE64" s="300"/>
      <c r="AF64" s="300"/>
      <c r="AG64" s="300"/>
      <c r="AH64" s="300"/>
      <c r="AL64" s="300"/>
      <c r="AM64" s="300"/>
      <c r="AN64" s="300"/>
      <c r="AO64" s="300"/>
      <c r="AP64" s="300"/>
      <c r="AQ64" s="300"/>
      <c r="AR64" s="300"/>
      <c r="AS64" s="300"/>
    </row>
    <row r="65" spans="20:45" x14ac:dyDescent="0.2">
      <c r="T65" s="300"/>
      <c r="U65" s="300"/>
      <c r="V65" s="300"/>
      <c r="W65" s="300"/>
      <c r="X65" s="300"/>
      <c r="Y65" s="300"/>
      <c r="Z65" s="300"/>
      <c r="AA65" s="300"/>
      <c r="AB65" s="300"/>
      <c r="AC65" s="300"/>
      <c r="AD65" s="300"/>
      <c r="AE65" s="300"/>
      <c r="AF65" s="300"/>
      <c r="AG65" s="300"/>
      <c r="AH65" s="300"/>
      <c r="AL65" s="300"/>
      <c r="AM65" s="300"/>
      <c r="AN65" s="300"/>
      <c r="AO65" s="300"/>
      <c r="AP65" s="300"/>
      <c r="AQ65" s="300"/>
      <c r="AR65" s="300"/>
      <c r="AS65" s="300"/>
    </row>
    <row r="66" spans="20:45" x14ac:dyDescent="0.2">
      <c r="T66" s="300"/>
      <c r="U66" s="300"/>
      <c r="V66" s="300"/>
      <c r="W66" s="300"/>
      <c r="X66" s="300"/>
      <c r="Y66" s="300"/>
      <c r="Z66" s="300"/>
      <c r="AA66" s="300"/>
      <c r="AB66" s="300"/>
      <c r="AC66" s="300"/>
      <c r="AD66" s="300"/>
      <c r="AE66" s="300"/>
      <c r="AF66" s="300"/>
      <c r="AG66" s="300"/>
      <c r="AH66" s="300"/>
      <c r="AL66" s="300"/>
      <c r="AM66" s="300"/>
      <c r="AN66" s="300"/>
      <c r="AO66" s="300"/>
      <c r="AP66" s="300"/>
      <c r="AQ66" s="300"/>
      <c r="AR66" s="300"/>
      <c r="AS66" s="300"/>
    </row>
    <row r="67" spans="20:45" x14ac:dyDescent="0.2">
      <c r="T67" s="300"/>
      <c r="U67" s="300"/>
      <c r="V67" s="300"/>
      <c r="W67" s="300"/>
      <c r="X67" s="300"/>
      <c r="Y67" s="300"/>
      <c r="Z67" s="300"/>
      <c r="AA67" s="300"/>
      <c r="AB67" s="300"/>
      <c r="AC67" s="300"/>
      <c r="AD67" s="300"/>
      <c r="AE67" s="300"/>
      <c r="AF67" s="300"/>
      <c r="AG67" s="300"/>
      <c r="AH67" s="300"/>
      <c r="AL67" s="300"/>
      <c r="AM67" s="300"/>
      <c r="AN67" s="300"/>
      <c r="AO67" s="300"/>
      <c r="AP67" s="300"/>
      <c r="AQ67" s="300"/>
      <c r="AR67" s="300"/>
      <c r="AS67" s="300"/>
    </row>
    <row r="68" spans="20:45" x14ac:dyDescent="0.2">
      <c r="T68" s="3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L68" s="300"/>
      <c r="AM68" s="300"/>
      <c r="AN68" s="300"/>
      <c r="AO68" s="300"/>
      <c r="AP68" s="300"/>
      <c r="AQ68" s="300"/>
      <c r="AR68" s="300"/>
      <c r="AS68" s="300"/>
    </row>
    <row r="69" spans="20:45" x14ac:dyDescent="0.2">
      <c r="T69" s="300"/>
      <c r="U69" s="300"/>
      <c r="V69" s="300"/>
      <c r="W69" s="300"/>
      <c r="X69" s="300"/>
      <c r="Y69" s="300"/>
      <c r="Z69" s="300"/>
      <c r="AA69" s="300"/>
      <c r="AB69" s="300"/>
      <c r="AC69" s="300"/>
      <c r="AD69" s="300"/>
      <c r="AE69" s="300"/>
      <c r="AF69" s="300"/>
      <c r="AG69" s="300"/>
      <c r="AH69" s="300"/>
      <c r="AL69" s="300"/>
      <c r="AM69" s="300"/>
      <c r="AN69" s="300"/>
      <c r="AO69" s="300"/>
      <c r="AP69" s="300"/>
      <c r="AQ69" s="300"/>
      <c r="AR69" s="300"/>
      <c r="AS69" s="300"/>
    </row>
    <row r="70" spans="20:45" x14ac:dyDescent="0.2"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L70" s="300"/>
      <c r="AM70" s="300"/>
      <c r="AN70" s="300"/>
      <c r="AO70" s="300"/>
      <c r="AP70" s="300"/>
      <c r="AQ70" s="300"/>
      <c r="AR70" s="300"/>
      <c r="AS70" s="300"/>
    </row>
    <row r="71" spans="20:45" x14ac:dyDescent="0.2">
      <c r="T71" s="300"/>
      <c r="U71" s="300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L71" s="300"/>
      <c r="AM71" s="300"/>
      <c r="AN71" s="300"/>
      <c r="AO71" s="300"/>
      <c r="AP71" s="300"/>
      <c r="AQ71" s="300"/>
      <c r="AR71" s="300"/>
      <c r="AS71" s="300"/>
    </row>
    <row r="72" spans="20:45" x14ac:dyDescent="0.2"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L72" s="300"/>
      <c r="AM72" s="300"/>
      <c r="AN72" s="300"/>
      <c r="AO72" s="300"/>
      <c r="AP72" s="300"/>
      <c r="AQ72" s="300"/>
      <c r="AR72" s="300"/>
      <c r="AS72" s="300"/>
    </row>
    <row r="73" spans="20:45" x14ac:dyDescent="0.2"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L73" s="300"/>
      <c r="AM73" s="300"/>
      <c r="AN73" s="300"/>
      <c r="AO73" s="300"/>
      <c r="AP73" s="300"/>
      <c r="AQ73" s="300"/>
      <c r="AR73" s="300"/>
      <c r="AS73" s="300"/>
    </row>
    <row r="74" spans="20:45" x14ac:dyDescent="0.2"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L74" s="300"/>
      <c r="AM74" s="300"/>
      <c r="AN74" s="300"/>
      <c r="AO74" s="300"/>
      <c r="AP74" s="300"/>
      <c r="AQ74" s="300"/>
      <c r="AR74" s="300"/>
      <c r="AS74" s="300"/>
    </row>
    <row r="75" spans="20:45" x14ac:dyDescent="0.2"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L75" s="300"/>
      <c r="AM75" s="300"/>
      <c r="AN75" s="300"/>
      <c r="AO75" s="300"/>
      <c r="AP75" s="300"/>
      <c r="AQ75" s="300"/>
      <c r="AR75" s="300"/>
      <c r="AS75" s="300"/>
    </row>
    <row r="76" spans="20:45" x14ac:dyDescent="0.2"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L76" s="300"/>
      <c r="AM76" s="300"/>
      <c r="AN76" s="300"/>
      <c r="AO76" s="300"/>
      <c r="AP76" s="300"/>
      <c r="AQ76" s="300"/>
      <c r="AR76" s="300"/>
      <c r="AS76" s="300"/>
    </row>
    <row r="77" spans="20:45" x14ac:dyDescent="0.2"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L77" s="300"/>
      <c r="AM77" s="300"/>
      <c r="AN77" s="300"/>
      <c r="AO77" s="300"/>
      <c r="AP77" s="300"/>
      <c r="AQ77" s="300"/>
      <c r="AR77" s="300"/>
      <c r="AS77" s="300"/>
    </row>
    <row r="78" spans="20:45" x14ac:dyDescent="0.2"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L78" s="300"/>
      <c r="AM78" s="300"/>
      <c r="AN78" s="300"/>
      <c r="AO78" s="300"/>
      <c r="AP78" s="300"/>
      <c r="AQ78" s="300"/>
      <c r="AR78" s="300"/>
      <c r="AS78" s="300"/>
    </row>
    <row r="79" spans="20:45" x14ac:dyDescent="0.2"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L79" s="300"/>
      <c r="AM79" s="300"/>
      <c r="AN79" s="300"/>
      <c r="AO79" s="300"/>
      <c r="AP79" s="300"/>
      <c r="AQ79" s="300"/>
      <c r="AR79" s="300"/>
      <c r="AS79" s="300"/>
    </row>
    <row r="80" spans="20:45" x14ac:dyDescent="0.2"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L80" s="300"/>
      <c r="AM80" s="300"/>
      <c r="AN80" s="300"/>
      <c r="AO80" s="300"/>
      <c r="AP80" s="300"/>
      <c r="AQ80" s="300"/>
      <c r="AR80" s="300"/>
      <c r="AS80" s="300"/>
    </row>
    <row r="81" spans="20:45" x14ac:dyDescent="0.2">
      <c r="T81" s="300"/>
      <c r="U81" s="300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L81" s="300"/>
      <c r="AM81" s="300"/>
      <c r="AN81" s="300"/>
      <c r="AO81" s="300"/>
      <c r="AP81" s="300"/>
      <c r="AQ81" s="300"/>
      <c r="AR81" s="300"/>
      <c r="AS81" s="300"/>
    </row>
    <row r="82" spans="20:45" x14ac:dyDescent="0.2"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L82" s="300"/>
      <c r="AM82" s="300"/>
      <c r="AN82" s="300"/>
      <c r="AO82" s="300"/>
      <c r="AP82" s="300"/>
      <c r="AQ82" s="300"/>
      <c r="AR82" s="300"/>
      <c r="AS82" s="300"/>
    </row>
    <row r="83" spans="20:45" x14ac:dyDescent="0.2"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L83" s="300"/>
      <c r="AM83" s="300"/>
      <c r="AN83" s="300"/>
      <c r="AO83" s="300"/>
      <c r="AP83" s="300"/>
      <c r="AQ83" s="300"/>
      <c r="AR83" s="300"/>
      <c r="AS83" s="300"/>
    </row>
    <row r="84" spans="20:45" x14ac:dyDescent="0.2">
      <c r="T84" s="300"/>
      <c r="U84" s="300"/>
      <c r="V84" s="300"/>
      <c r="W84" s="300"/>
      <c r="X84" s="300"/>
      <c r="Y84" s="300"/>
      <c r="Z84" s="300"/>
      <c r="AA84" s="300"/>
      <c r="AB84" s="300"/>
      <c r="AC84" s="300"/>
      <c r="AD84" s="300"/>
      <c r="AE84" s="300"/>
      <c r="AF84" s="300"/>
      <c r="AG84" s="300"/>
      <c r="AH84" s="300"/>
      <c r="AL84" s="300"/>
      <c r="AM84" s="300"/>
      <c r="AN84" s="300"/>
      <c r="AO84" s="300"/>
      <c r="AP84" s="300"/>
      <c r="AQ84" s="300"/>
      <c r="AR84" s="300"/>
      <c r="AS84" s="300"/>
    </row>
    <row r="85" spans="20:45" x14ac:dyDescent="0.2">
      <c r="T85" s="300"/>
      <c r="U85" s="300"/>
      <c r="V85" s="300"/>
      <c r="W85" s="300"/>
      <c r="X85" s="300"/>
      <c r="Y85" s="300"/>
      <c r="Z85" s="300"/>
      <c r="AA85" s="300"/>
      <c r="AB85" s="300"/>
      <c r="AC85" s="300"/>
      <c r="AD85" s="300"/>
      <c r="AE85" s="300"/>
      <c r="AF85" s="300"/>
      <c r="AG85" s="300"/>
      <c r="AH85" s="300"/>
      <c r="AL85" s="300"/>
      <c r="AM85" s="300"/>
      <c r="AN85" s="300"/>
      <c r="AO85" s="300"/>
      <c r="AP85" s="300"/>
      <c r="AQ85" s="300"/>
      <c r="AR85" s="300"/>
      <c r="AS85" s="300"/>
    </row>
    <row r="86" spans="20:45" x14ac:dyDescent="0.2">
      <c r="T86" s="300"/>
      <c r="U86" s="300"/>
      <c r="V86" s="300"/>
      <c r="W86" s="300"/>
      <c r="X86" s="300"/>
      <c r="Y86" s="300"/>
      <c r="Z86" s="300"/>
      <c r="AA86" s="300"/>
      <c r="AB86" s="300"/>
      <c r="AC86" s="300"/>
      <c r="AD86" s="300"/>
      <c r="AE86" s="300"/>
      <c r="AF86" s="300"/>
      <c r="AG86" s="300"/>
      <c r="AH86" s="300"/>
      <c r="AL86" s="300"/>
      <c r="AM86" s="300"/>
      <c r="AN86" s="300"/>
      <c r="AO86" s="300"/>
      <c r="AP86" s="300"/>
      <c r="AQ86" s="300"/>
      <c r="AR86" s="300"/>
      <c r="AS86" s="300"/>
    </row>
    <row r="87" spans="20:45" x14ac:dyDescent="0.2">
      <c r="T87" s="300"/>
      <c r="U87" s="300"/>
      <c r="V87" s="300"/>
      <c r="W87" s="300"/>
      <c r="X87" s="300"/>
      <c r="Y87" s="300"/>
      <c r="Z87" s="300"/>
      <c r="AA87" s="300"/>
      <c r="AB87" s="300"/>
      <c r="AC87" s="300"/>
      <c r="AD87" s="300"/>
      <c r="AE87" s="300"/>
      <c r="AF87" s="300"/>
      <c r="AG87" s="300"/>
      <c r="AH87" s="300"/>
      <c r="AL87" s="300"/>
      <c r="AM87" s="300"/>
      <c r="AN87" s="300"/>
      <c r="AO87" s="300"/>
      <c r="AP87" s="300"/>
      <c r="AQ87" s="300"/>
      <c r="AR87" s="300"/>
      <c r="AS87" s="300"/>
    </row>
    <row r="88" spans="20:45" x14ac:dyDescent="0.2">
      <c r="T88" s="300"/>
      <c r="U88" s="300"/>
      <c r="V88" s="300"/>
      <c r="W88" s="300"/>
      <c r="X88" s="300"/>
      <c r="Y88" s="300"/>
      <c r="Z88" s="300"/>
      <c r="AA88" s="300"/>
      <c r="AB88" s="300"/>
      <c r="AC88" s="300"/>
      <c r="AD88" s="300"/>
      <c r="AE88" s="300"/>
      <c r="AF88" s="300"/>
      <c r="AG88" s="300"/>
      <c r="AH88" s="300"/>
      <c r="AL88" s="300"/>
      <c r="AM88" s="300"/>
      <c r="AN88" s="300"/>
      <c r="AO88" s="300"/>
      <c r="AP88" s="300"/>
      <c r="AQ88" s="300"/>
      <c r="AR88" s="300"/>
      <c r="AS88" s="300"/>
    </row>
    <row r="89" spans="20:45" x14ac:dyDescent="0.2">
      <c r="T89" s="300"/>
      <c r="U89" s="300"/>
      <c r="V89" s="300"/>
      <c r="W89" s="300"/>
      <c r="X89" s="300"/>
      <c r="Y89" s="300"/>
      <c r="Z89" s="300"/>
      <c r="AA89" s="300"/>
      <c r="AB89" s="300"/>
      <c r="AC89" s="300"/>
      <c r="AD89" s="300"/>
      <c r="AE89" s="300"/>
      <c r="AF89" s="300"/>
      <c r="AG89" s="300"/>
      <c r="AH89" s="300"/>
      <c r="AL89" s="300"/>
      <c r="AM89" s="300"/>
      <c r="AN89" s="300"/>
      <c r="AO89" s="300"/>
      <c r="AP89" s="300"/>
      <c r="AQ89" s="300"/>
      <c r="AR89" s="300"/>
      <c r="AS89" s="300"/>
    </row>
    <row r="90" spans="20:45" x14ac:dyDescent="0.2">
      <c r="T90" s="300"/>
      <c r="U90" s="300"/>
      <c r="V90" s="300"/>
      <c r="W90" s="300"/>
      <c r="X90" s="300"/>
      <c r="Y90" s="300"/>
      <c r="Z90" s="300"/>
      <c r="AA90" s="300"/>
      <c r="AB90" s="300"/>
      <c r="AC90" s="300"/>
      <c r="AD90" s="300"/>
      <c r="AE90" s="300"/>
      <c r="AF90" s="300"/>
      <c r="AG90" s="300"/>
      <c r="AH90" s="300"/>
      <c r="AL90" s="300"/>
      <c r="AM90" s="300"/>
      <c r="AN90" s="300"/>
      <c r="AO90" s="300"/>
      <c r="AP90" s="300"/>
      <c r="AQ90" s="300"/>
      <c r="AR90" s="300"/>
      <c r="AS90" s="300"/>
    </row>
    <row r="91" spans="20:45" x14ac:dyDescent="0.2">
      <c r="T91" s="300"/>
      <c r="U91" s="300"/>
      <c r="V91" s="300"/>
      <c r="W91" s="300"/>
      <c r="X91" s="300"/>
      <c r="Y91" s="300"/>
      <c r="Z91" s="300"/>
      <c r="AA91" s="300"/>
      <c r="AB91" s="300"/>
      <c r="AC91" s="300"/>
      <c r="AD91" s="300"/>
      <c r="AE91" s="300"/>
      <c r="AF91" s="300"/>
      <c r="AG91" s="300"/>
      <c r="AH91" s="300"/>
      <c r="AL91" s="300"/>
      <c r="AM91" s="300"/>
      <c r="AN91" s="300"/>
      <c r="AO91" s="300"/>
      <c r="AP91" s="300"/>
      <c r="AQ91" s="300"/>
      <c r="AR91" s="300"/>
      <c r="AS91" s="300"/>
    </row>
    <row r="92" spans="20:45" x14ac:dyDescent="0.2">
      <c r="T92" s="300"/>
      <c r="U92" s="300"/>
      <c r="V92" s="300"/>
      <c r="W92" s="300"/>
      <c r="X92" s="300"/>
      <c r="Y92" s="300"/>
      <c r="Z92" s="300"/>
      <c r="AA92" s="300"/>
      <c r="AB92" s="300"/>
      <c r="AC92" s="300"/>
      <c r="AD92" s="300"/>
      <c r="AE92" s="300"/>
      <c r="AF92" s="300"/>
      <c r="AG92" s="300"/>
      <c r="AH92" s="300"/>
      <c r="AL92" s="300"/>
      <c r="AM92" s="300"/>
      <c r="AN92" s="300"/>
      <c r="AO92" s="300"/>
      <c r="AP92" s="300"/>
      <c r="AQ92" s="300"/>
      <c r="AR92" s="300"/>
      <c r="AS92" s="300"/>
    </row>
    <row r="93" spans="20:45" x14ac:dyDescent="0.2">
      <c r="T93" s="300"/>
      <c r="U93" s="300"/>
      <c r="V93" s="300"/>
      <c r="W93" s="300"/>
      <c r="X93" s="300"/>
      <c r="Y93" s="300"/>
      <c r="Z93" s="300"/>
      <c r="AA93" s="300"/>
      <c r="AB93" s="300"/>
      <c r="AC93" s="300"/>
      <c r="AD93" s="300"/>
      <c r="AE93" s="300"/>
      <c r="AF93" s="300"/>
      <c r="AG93" s="300"/>
      <c r="AH93" s="300"/>
      <c r="AL93" s="300"/>
      <c r="AM93" s="300"/>
      <c r="AN93" s="300"/>
      <c r="AO93" s="300"/>
      <c r="AP93" s="300"/>
      <c r="AQ93" s="300"/>
      <c r="AR93" s="300"/>
      <c r="AS93" s="300"/>
    </row>
    <row r="94" spans="20:45" x14ac:dyDescent="0.2">
      <c r="T94" s="300"/>
      <c r="U94" s="300"/>
      <c r="V94" s="300"/>
      <c r="W94" s="300"/>
      <c r="X94" s="300"/>
      <c r="Y94" s="300"/>
      <c r="Z94" s="300"/>
      <c r="AA94" s="300"/>
      <c r="AB94" s="300"/>
      <c r="AC94" s="300"/>
      <c r="AD94" s="300"/>
      <c r="AE94" s="300"/>
      <c r="AF94" s="300"/>
      <c r="AG94" s="300"/>
      <c r="AH94" s="300"/>
      <c r="AL94" s="300"/>
      <c r="AM94" s="300"/>
      <c r="AN94" s="300"/>
      <c r="AO94" s="300"/>
      <c r="AP94" s="300"/>
      <c r="AQ94" s="300"/>
      <c r="AR94" s="300"/>
      <c r="AS94" s="300"/>
    </row>
    <row r="95" spans="20:45" x14ac:dyDescent="0.2">
      <c r="T95" s="300"/>
      <c r="U95" s="300"/>
      <c r="V95" s="300"/>
      <c r="W95" s="300"/>
      <c r="X95" s="300"/>
      <c r="Y95" s="300"/>
      <c r="Z95" s="300"/>
      <c r="AA95" s="300"/>
      <c r="AB95" s="300"/>
      <c r="AC95" s="300"/>
      <c r="AD95" s="300"/>
      <c r="AE95" s="300"/>
      <c r="AF95" s="300"/>
      <c r="AG95" s="300"/>
      <c r="AH95" s="300"/>
      <c r="AL95" s="300"/>
      <c r="AM95" s="300"/>
      <c r="AN95" s="300"/>
      <c r="AO95" s="300"/>
      <c r="AP95" s="300"/>
      <c r="AQ95" s="300"/>
      <c r="AR95" s="300"/>
      <c r="AS95" s="300"/>
    </row>
    <row r="96" spans="20:45" x14ac:dyDescent="0.2">
      <c r="T96" s="300"/>
      <c r="U96" s="300"/>
      <c r="V96" s="300"/>
      <c r="W96" s="300"/>
      <c r="X96" s="300"/>
      <c r="Y96" s="300"/>
      <c r="Z96" s="300"/>
      <c r="AA96" s="300"/>
      <c r="AB96" s="300"/>
      <c r="AC96" s="300"/>
      <c r="AD96" s="300"/>
      <c r="AE96" s="300"/>
      <c r="AF96" s="300"/>
      <c r="AG96" s="300"/>
      <c r="AH96" s="300"/>
      <c r="AL96" s="300"/>
      <c r="AM96" s="300"/>
      <c r="AN96" s="300"/>
      <c r="AO96" s="300"/>
      <c r="AP96" s="300"/>
      <c r="AQ96" s="300"/>
      <c r="AR96" s="300"/>
      <c r="AS96" s="300"/>
    </row>
    <row r="97" spans="20:45" x14ac:dyDescent="0.2">
      <c r="T97" s="300"/>
      <c r="U97" s="300"/>
      <c r="V97" s="300"/>
      <c r="W97" s="300"/>
      <c r="X97" s="300"/>
      <c r="Y97" s="300"/>
      <c r="Z97" s="300"/>
      <c r="AA97" s="300"/>
      <c r="AB97" s="300"/>
      <c r="AC97" s="300"/>
      <c r="AD97" s="300"/>
      <c r="AE97" s="300"/>
      <c r="AF97" s="300"/>
      <c r="AG97" s="300"/>
      <c r="AH97" s="300"/>
      <c r="AL97" s="300"/>
      <c r="AM97" s="300"/>
      <c r="AN97" s="300"/>
      <c r="AO97" s="300"/>
      <c r="AP97" s="300"/>
      <c r="AQ97" s="300"/>
      <c r="AR97" s="300"/>
      <c r="AS97" s="300"/>
    </row>
    <row r="98" spans="20:45" x14ac:dyDescent="0.2">
      <c r="T98" s="300"/>
      <c r="U98" s="300"/>
      <c r="V98" s="300"/>
      <c r="W98" s="300"/>
      <c r="X98" s="300"/>
      <c r="Y98" s="300"/>
      <c r="Z98" s="300"/>
      <c r="AA98" s="300"/>
      <c r="AB98" s="300"/>
      <c r="AC98" s="300"/>
      <c r="AD98" s="300"/>
      <c r="AE98" s="300"/>
      <c r="AF98" s="300"/>
      <c r="AG98" s="300"/>
      <c r="AH98" s="300"/>
      <c r="AL98" s="300"/>
      <c r="AM98" s="300"/>
      <c r="AN98" s="300"/>
      <c r="AO98" s="300"/>
      <c r="AP98" s="300"/>
      <c r="AQ98" s="300"/>
      <c r="AR98" s="300"/>
      <c r="AS98" s="300"/>
    </row>
    <row r="99" spans="20:45" x14ac:dyDescent="0.2">
      <c r="T99" s="300"/>
      <c r="U99" s="300"/>
      <c r="V99" s="300"/>
      <c r="W99" s="300"/>
      <c r="X99" s="300"/>
      <c r="Y99" s="300"/>
      <c r="Z99" s="300"/>
      <c r="AA99" s="300"/>
      <c r="AB99" s="300"/>
      <c r="AC99" s="300"/>
      <c r="AD99" s="300"/>
      <c r="AE99" s="300"/>
      <c r="AF99" s="300"/>
      <c r="AG99" s="300"/>
      <c r="AH99" s="300"/>
      <c r="AL99" s="300"/>
      <c r="AM99" s="300"/>
      <c r="AN99" s="300"/>
      <c r="AO99" s="300"/>
      <c r="AP99" s="300"/>
      <c r="AQ99" s="300"/>
      <c r="AR99" s="300"/>
      <c r="AS99" s="300"/>
    </row>
    <row r="100" spans="20:45" x14ac:dyDescent="0.2">
      <c r="T100" s="300"/>
      <c r="U100" s="300"/>
      <c r="V100" s="300"/>
      <c r="W100" s="300"/>
      <c r="X100" s="300"/>
      <c r="Y100" s="300"/>
      <c r="Z100" s="300"/>
      <c r="AA100" s="300"/>
      <c r="AB100" s="300"/>
      <c r="AC100" s="300"/>
      <c r="AD100" s="300"/>
      <c r="AE100" s="300"/>
      <c r="AF100" s="300"/>
      <c r="AG100" s="300"/>
      <c r="AH100" s="300"/>
      <c r="AL100" s="300"/>
      <c r="AM100" s="300"/>
      <c r="AN100" s="300"/>
      <c r="AO100" s="300"/>
      <c r="AP100" s="300"/>
      <c r="AQ100" s="300"/>
      <c r="AR100" s="300"/>
      <c r="AS100" s="300"/>
    </row>
    <row r="101" spans="20:45" x14ac:dyDescent="0.2">
      <c r="T101" s="300"/>
      <c r="U101" s="300"/>
      <c r="V101" s="300"/>
      <c r="W101" s="300"/>
      <c r="X101" s="300"/>
      <c r="Y101" s="300"/>
      <c r="Z101" s="300"/>
      <c r="AA101" s="300"/>
      <c r="AB101" s="300"/>
      <c r="AC101" s="300"/>
      <c r="AD101" s="300"/>
      <c r="AE101" s="300"/>
      <c r="AF101" s="300"/>
      <c r="AG101" s="300"/>
      <c r="AH101" s="300"/>
      <c r="AL101" s="300"/>
      <c r="AM101" s="300"/>
      <c r="AN101" s="300"/>
      <c r="AO101" s="300"/>
      <c r="AP101" s="300"/>
      <c r="AQ101" s="300"/>
      <c r="AR101" s="300"/>
      <c r="AS101" s="300"/>
    </row>
    <row r="102" spans="20:45" x14ac:dyDescent="0.2">
      <c r="T102" s="300"/>
      <c r="U102" s="300"/>
      <c r="V102" s="300"/>
      <c r="W102" s="300"/>
      <c r="X102" s="300"/>
      <c r="Y102" s="300"/>
      <c r="Z102" s="300"/>
      <c r="AA102" s="300"/>
      <c r="AB102" s="300"/>
      <c r="AC102" s="300"/>
      <c r="AD102" s="300"/>
      <c r="AE102" s="300"/>
      <c r="AF102" s="300"/>
      <c r="AG102" s="300"/>
      <c r="AH102" s="300"/>
      <c r="AL102" s="300"/>
      <c r="AM102" s="300"/>
      <c r="AN102" s="300"/>
      <c r="AO102" s="300"/>
      <c r="AP102" s="300"/>
      <c r="AQ102" s="300"/>
      <c r="AR102" s="300"/>
      <c r="AS102" s="300"/>
    </row>
    <row r="103" spans="20:45" x14ac:dyDescent="0.2">
      <c r="T103" s="300"/>
      <c r="U103" s="300"/>
      <c r="V103" s="300"/>
      <c r="W103" s="300"/>
      <c r="X103" s="300"/>
      <c r="Y103" s="300"/>
      <c r="Z103" s="300"/>
      <c r="AA103" s="300"/>
      <c r="AB103" s="300"/>
      <c r="AC103" s="300"/>
      <c r="AD103" s="300"/>
      <c r="AE103" s="300"/>
      <c r="AF103" s="300"/>
      <c r="AG103" s="300"/>
      <c r="AH103" s="300"/>
      <c r="AL103" s="300"/>
      <c r="AM103" s="300"/>
      <c r="AN103" s="300"/>
      <c r="AO103" s="300"/>
      <c r="AP103" s="300"/>
      <c r="AQ103" s="300"/>
      <c r="AR103" s="300"/>
      <c r="AS103" s="300"/>
    </row>
    <row r="104" spans="20:45" x14ac:dyDescent="0.2">
      <c r="T104" s="300"/>
      <c r="U104" s="300"/>
      <c r="V104" s="300"/>
      <c r="W104" s="300"/>
      <c r="X104" s="300"/>
      <c r="Y104" s="300"/>
      <c r="Z104" s="300"/>
      <c r="AA104" s="300"/>
      <c r="AB104" s="300"/>
      <c r="AC104" s="300"/>
      <c r="AD104" s="300"/>
      <c r="AE104" s="300"/>
      <c r="AF104" s="300"/>
      <c r="AG104" s="300"/>
      <c r="AH104" s="300"/>
      <c r="AL104" s="300"/>
      <c r="AM104" s="300"/>
      <c r="AN104" s="300"/>
      <c r="AO104" s="300"/>
      <c r="AP104" s="300"/>
      <c r="AQ104" s="300"/>
      <c r="AR104" s="300"/>
      <c r="AS104" s="300"/>
    </row>
    <row r="105" spans="20:45" x14ac:dyDescent="0.2">
      <c r="T105" s="300"/>
      <c r="U105" s="300"/>
      <c r="V105" s="300"/>
      <c r="W105" s="300"/>
      <c r="X105" s="300"/>
      <c r="Y105" s="300"/>
      <c r="Z105" s="300"/>
      <c r="AA105" s="300"/>
      <c r="AB105" s="300"/>
      <c r="AC105" s="300"/>
      <c r="AD105" s="300"/>
      <c r="AE105" s="300"/>
      <c r="AF105" s="300"/>
      <c r="AG105" s="300"/>
      <c r="AH105" s="300"/>
      <c r="AL105" s="300"/>
      <c r="AM105" s="300"/>
      <c r="AN105" s="300"/>
      <c r="AO105" s="300"/>
      <c r="AP105" s="300"/>
      <c r="AQ105" s="300"/>
      <c r="AR105" s="300"/>
      <c r="AS105" s="300"/>
    </row>
    <row r="106" spans="20:45" x14ac:dyDescent="0.2">
      <c r="T106" s="300"/>
      <c r="U106" s="300"/>
      <c r="V106" s="300"/>
      <c r="W106" s="300"/>
      <c r="X106" s="300"/>
      <c r="Y106" s="300"/>
      <c r="Z106" s="300"/>
      <c r="AA106" s="300"/>
      <c r="AB106" s="300"/>
      <c r="AC106" s="300"/>
      <c r="AD106" s="300"/>
      <c r="AE106" s="300"/>
      <c r="AF106" s="300"/>
      <c r="AG106" s="300"/>
      <c r="AH106" s="300"/>
      <c r="AL106" s="300"/>
      <c r="AM106" s="300"/>
      <c r="AN106" s="300"/>
      <c r="AO106" s="300"/>
      <c r="AP106" s="300"/>
      <c r="AQ106" s="300"/>
      <c r="AR106" s="300"/>
      <c r="AS106" s="300"/>
    </row>
    <row r="107" spans="20:45" x14ac:dyDescent="0.2">
      <c r="T107" s="300"/>
      <c r="U107" s="300"/>
      <c r="V107" s="300"/>
      <c r="W107" s="300"/>
      <c r="X107" s="300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L107" s="300"/>
      <c r="AM107" s="300"/>
      <c r="AN107" s="300"/>
      <c r="AO107" s="300"/>
      <c r="AP107" s="300"/>
      <c r="AQ107" s="300"/>
      <c r="AR107" s="300"/>
      <c r="AS107" s="300"/>
    </row>
    <row r="108" spans="20:45" x14ac:dyDescent="0.2">
      <c r="T108" s="300"/>
      <c r="U108" s="300"/>
      <c r="V108" s="300"/>
      <c r="W108" s="300"/>
      <c r="X108" s="300"/>
      <c r="Y108" s="300"/>
      <c r="Z108" s="300"/>
      <c r="AA108" s="300"/>
      <c r="AB108" s="300"/>
      <c r="AC108" s="300"/>
      <c r="AD108" s="300"/>
      <c r="AE108" s="300"/>
      <c r="AF108" s="300"/>
      <c r="AG108" s="300"/>
      <c r="AH108" s="300"/>
      <c r="AL108" s="300"/>
      <c r="AM108" s="300"/>
      <c r="AN108" s="300"/>
      <c r="AO108" s="300"/>
      <c r="AP108" s="300"/>
      <c r="AQ108" s="300"/>
      <c r="AR108" s="300"/>
      <c r="AS108" s="300"/>
    </row>
    <row r="109" spans="20:45" x14ac:dyDescent="0.2">
      <c r="T109" s="300"/>
      <c r="U109" s="300"/>
      <c r="V109" s="300"/>
      <c r="W109" s="300"/>
      <c r="X109" s="300"/>
      <c r="Y109" s="300"/>
      <c r="Z109" s="300"/>
      <c r="AA109" s="300"/>
      <c r="AB109" s="300"/>
      <c r="AC109" s="300"/>
      <c r="AD109" s="300"/>
      <c r="AE109" s="300"/>
      <c r="AF109" s="300"/>
      <c r="AG109" s="300"/>
      <c r="AH109" s="300"/>
      <c r="AL109" s="300"/>
      <c r="AM109" s="300"/>
      <c r="AN109" s="300"/>
      <c r="AO109" s="300"/>
      <c r="AP109" s="300"/>
      <c r="AQ109" s="300"/>
      <c r="AR109" s="300"/>
      <c r="AS109" s="300"/>
    </row>
    <row r="110" spans="20:45" x14ac:dyDescent="0.2">
      <c r="T110" s="300"/>
      <c r="U110" s="300"/>
      <c r="V110" s="300"/>
      <c r="W110" s="300"/>
      <c r="X110" s="300"/>
      <c r="Y110" s="300"/>
      <c r="Z110" s="300"/>
      <c r="AA110" s="300"/>
      <c r="AB110" s="300"/>
      <c r="AC110" s="300"/>
      <c r="AD110" s="300"/>
      <c r="AE110" s="300"/>
      <c r="AF110" s="300"/>
      <c r="AG110" s="300"/>
      <c r="AH110" s="300"/>
      <c r="AL110" s="300"/>
      <c r="AM110" s="300"/>
      <c r="AN110" s="300"/>
      <c r="AO110" s="300"/>
      <c r="AP110" s="300"/>
      <c r="AQ110" s="300"/>
      <c r="AR110" s="300"/>
      <c r="AS110" s="300"/>
    </row>
    <row r="111" spans="20:45" x14ac:dyDescent="0.2">
      <c r="T111" s="300"/>
      <c r="U111" s="300"/>
      <c r="V111" s="300"/>
      <c r="W111" s="300"/>
      <c r="X111" s="300"/>
      <c r="Y111" s="300"/>
      <c r="Z111" s="300"/>
      <c r="AA111" s="300"/>
      <c r="AB111" s="300"/>
      <c r="AC111" s="300"/>
      <c r="AD111" s="300"/>
      <c r="AE111" s="300"/>
      <c r="AF111" s="300"/>
      <c r="AG111" s="300"/>
      <c r="AH111" s="300"/>
      <c r="AL111" s="300"/>
      <c r="AM111" s="300"/>
      <c r="AN111" s="300"/>
      <c r="AO111" s="300"/>
      <c r="AP111" s="300"/>
      <c r="AQ111" s="300"/>
      <c r="AR111" s="300"/>
      <c r="AS111" s="300"/>
    </row>
    <row r="112" spans="20:45" x14ac:dyDescent="0.2">
      <c r="T112" s="300"/>
      <c r="U112" s="300"/>
      <c r="V112" s="300"/>
      <c r="W112" s="300"/>
      <c r="X112" s="300"/>
      <c r="Y112" s="300"/>
      <c r="Z112" s="300"/>
      <c r="AA112" s="300"/>
      <c r="AB112" s="300"/>
      <c r="AC112" s="300"/>
      <c r="AD112" s="300"/>
      <c r="AE112" s="300"/>
      <c r="AF112" s="300"/>
      <c r="AG112" s="300"/>
      <c r="AH112" s="300"/>
      <c r="AL112" s="300"/>
      <c r="AM112" s="300"/>
      <c r="AN112" s="300"/>
      <c r="AO112" s="300"/>
      <c r="AP112" s="300"/>
      <c r="AQ112" s="300"/>
      <c r="AR112" s="300"/>
      <c r="AS112" s="300"/>
    </row>
    <row r="113" spans="20:45" x14ac:dyDescent="0.2">
      <c r="T113" s="300"/>
      <c r="U113" s="300"/>
      <c r="V113" s="300"/>
      <c r="W113" s="300"/>
      <c r="X113" s="300"/>
      <c r="Y113" s="300"/>
      <c r="Z113" s="300"/>
      <c r="AA113" s="300"/>
      <c r="AB113" s="300"/>
      <c r="AC113" s="300"/>
      <c r="AD113" s="300"/>
      <c r="AE113" s="300"/>
      <c r="AF113" s="300"/>
      <c r="AG113" s="300"/>
      <c r="AH113" s="300"/>
      <c r="AL113" s="300"/>
      <c r="AM113" s="300"/>
      <c r="AN113" s="300"/>
      <c r="AO113" s="300"/>
      <c r="AP113" s="300"/>
      <c r="AQ113" s="300"/>
      <c r="AR113" s="300"/>
      <c r="AS113" s="300"/>
    </row>
    <row r="114" spans="20:45" x14ac:dyDescent="0.2">
      <c r="T114" s="300"/>
      <c r="U114" s="300"/>
      <c r="V114" s="300"/>
      <c r="W114" s="300"/>
      <c r="X114" s="300"/>
      <c r="Y114" s="300"/>
      <c r="Z114" s="300"/>
      <c r="AA114" s="300"/>
      <c r="AB114" s="300"/>
      <c r="AC114" s="300"/>
      <c r="AD114" s="300"/>
      <c r="AE114" s="300"/>
      <c r="AF114" s="300"/>
      <c r="AG114" s="300"/>
      <c r="AH114" s="300"/>
      <c r="AL114" s="300"/>
      <c r="AM114" s="300"/>
      <c r="AN114" s="300"/>
      <c r="AO114" s="300"/>
      <c r="AP114" s="300"/>
      <c r="AQ114" s="300"/>
      <c r="AR114" s="300"/>
      <c r="AS114" s="300"/>
    </row>
    <row r="115" spans="20:45" x14ac:dyDescent="0.2">
      <c r="T115" s="300"/>
      <c r="U115" s="300"/>
      <c r="V115" s="300"/>
      <c r="W115" s="300"/>
      <c r="X115" s="300"/>
      <c r="Y115" s="300"/>
      <c r="Z115" s="300"/>
      <c r="AA115" s="300"/>
      <c r="AB115" s="300"/>
      <c r="AC115" s="300"/>
      <c r="AD115" s="300"/>
      <c r="AE115" s="300"/>
      <c r="AF115" s="300"/>
      <c r="AG115" s="300"/>
      <c r="AH115" s="300"/>
      <c r="AL115" s="300"/>
      <c r="AM115" s="300"/>
      <c r="AN115" s="300"/>
      <c r="AO115" s="300"/>
      <c r="AP115" s="300"/>
      <c r="AQ115" s="300"/>
      <c r="AR115" s="300"/>
      <c r="AS115" s="300"/>
    </row>
    <row r="116" spans="20:45" x14ac:dyDescent="0.2">
      <c r="T116" s="300"/>
      <c r="U116" s="300"/>
      <c r="V116" s="300"/>
      <c r="W116" s="300"/>
      <c r="X116" s="300"/>
      <c r="Y116" s="300"/>
      <c r="Z116" s="300"/>
      <c r="AA116" s="300"/>
      <c r="AB116" s="300"/>
      <c r="AC116" s="300"/>
      <c r="AD116" s="300"/>
      <c r="AE116" s="300"/>
      <c r="AF116" s="300"/>
      <c r="AG116" s="300"/>
      <c r="AH116" s="300"/>
      <c r="AL116" s="300"/>
      <c r="AM116" s="300"/>
      <c r="AN116" s="300"/>
      <c r="AO116" s="300"/>
      <c r="AP116" s="300"/>
      <c r="AQ116" s="300"/>
      <c r="AR116" s="300"/>
      <c r="AS116" s="300"/>
    </row>
    <row r="117" spans="20:45" x14ac:dyDescent="0.2">
      <c r="T117" s="300"/>
      <c r="U117" s="300"/>
      <c r="V117" s="300"/>
      <c r="W117" s="300"/>
      <c r="X117" s="300"/>
      <c r="Y117" s="300"/>
      <c r="Z117" s="300"/>
      <c r="AA117" s="300"/>
      <c r="AB117" s="300"/>
      <c r="AC117" s="300"/>
      <c r="AD117" s="300"/>
      <c r="AE117" s="300"/>
      <c r="AF117" s="300"/>
      <c r="AG117" s="300"/>
      <c r="AH117" s="300"/>
      <c r="AL117" s="300"/>
      <c r="AM117" s="300"/>
      <c r="AN117" s="300"/>
      <c r="AO117" s="300"/>
      <c r="AP117" s="300"/>
      <c r="AQ117" s="300"/>
      <c r="AR117" s="300"/>
      <c r="AS117" s="300"/>
    </row>
    <row r="118" spans="20:45" x14ac:dyDescent="0.2">
      <c r="T118" s="300"/>
      <c r="U118" s="300"/>
      <c r="V118" s="300"/>
      <c r="W118" s="300"/>
      <c r="X118" s="300"/>
      <c r="Y118" s="300"/>
      <c r="Z118" s="300"/>
      <c r="AA118" s="300"/>
      <c r="AB118" s="300"/>
      <c r="AC118" s="300"/>
      <c r="AD118" s="300"/>
      <c r="AE118" s="300"/>
      <c r="AF118" s="300"/>
      <c r="AG118" s="300"/>
      <c r="AH118" s="300"/>
      <c r="AL118" s="300"/>
      <c r="AM118" s="300"/>
      <c r="AN118" s="300"/>
      <c r="AO118" s="300"/>
      <c r="AP118" s="300"/>
      <c r="AQ118" s="300"/>
      <c r="AR118" s="300"/>
      <c r="AS118" s="300"/>
    </row>
    <row r="119" spans="20:45" x14ac:dyDescent="0.2">
      <c r="T119" s="300"/>
      <c r="U119" s="300"/>
      <c r="V119" s="300"/>
      <c r="W119" s="300"/>
      <c r="X119" s="300"/>
      <c r="Y119" s="300"/>
      <c r="Z119" s="300"/>
      <c r="AA119" s="300"/>
      <c r="AB119" s="300"/>
      <c r="AC119" s="300"/>
      <c r="AD119" s="300"/>
      <c r="AE119" s="300"/>
      <c r="AF119" s="300"/>
      <c r="AG119" s="300"/>
      <c r="AH119" s="300"/>
      <c r="AL119" s="300"/>
      <c r="AM119" s="300"/>
      <c r="AN119" s="300"/>
      <c r="AO119" s="300"/>
      <c r="AP119" s="300"/>
      <c r="AQ119" s="300"/>
      <c r="AR119" s="300"/>
      <c r="AS119" s="300"/>
    </row>
    <row r="120" spans="20:45" x14ac:dyDescent="0.2">
      <c r="T120" s="300"/>
      <c r="U120" s="300"/>
      <c r="V120" s="300"/>
      <c r="W120" s="300"/>
      <c r="X120" s="300"/>
      <c r="Y120" s="300"/>
      <c r="Z120" s="300"/>
      <c r="AA120" s="300"/>
      <c r="AB120" s="300"/>
      <c r="AC120" s="300"/>
      <c r="AD120" s="300"/>
      <c r="AE120" s="300"/>
      <c r="AF120" s="300"/>
      <c r="AG120" s="300"/>
      <c r="AH120" s="300"/>
      <c r="AL120" s="300"/>
      <c r="AM120" s="300"/>
      <c r="AN120" s="300"/>
      <c r="AO120" s="300"/>
      <c r="AP120" s="300"/>
      <c r="AQ120" s="300"/>
      <c r="AR120" s="300"/>
      <c r="AS120" s="300"/>
    </row>
    <row r="121" spans="20:45" x14ac:dyDescent="0.2">
      <c r="T121" s="300"/>
      <c r="U121" s="300"/>
      <c r="V121" s="300"/>
      <c r="W121" s="300"/>
      <c r="X121" s="300"/>
      <c r="Y121" s="300"/>
      <c r="Z121" s="300"/>
      <c r="AA121" s="300"/>
      <c r="AB121" s="300"/>
      <c r="AC121" s="300"/>
      <c r="AD121" s="300"/>
      <c r="AE121" s="300"/>
      <c r="AF121" s="300"/>
      <c r="AG121" s="300"/>
      <c r="AH121" s="300"/>
      <c r="AL121" s="300"/>
      <c r="AM121" s="300"/>
      <c r="AN121" s="300"/>
      <c r="AO121" s="300"/>
      <c r="AP121" s="300"/>
      <c r="AQ121" s="300"/>
      <c r="AR121" s="300"/>
      <c r="AS121" s="300"/>
    </row>
    <row r="122" spans="20:45" x14ac:dyDescent="0.2">
      <c r="T122" s="300"/>
      <c r="U122" s="300"/>
      <c r="V122" s="300"/>
      <c r="W122" s="300"/>
      <c r="X122" s="300"/>
      <c r="Y122" s="300"/>
      <c r="Z122" s="300"/>
      <c r="AA122" s="300"/>
      <c r="AB122" s="300"/>
      <c r="AC122" s="300"/>
      <c r="AD122" s="300"/>
      <c r="AE122" s="300"/>
      <c r="AF122" s="300"/>
      <c r="AG122" s="300"/>
      <c r="AH122" s="300"/>
      <c r="AL122" s="300"/>
      <c r="AM122" s="300"/>
      <c r="AN122" s="300"/>
      <c r="AO122" s="300"/>
      <c r="AP122" s="300"/>
      <c r="AQ122" s="300"/>
      <c r="AR122" s="300"/>
      <c r="AS122" s="300"/>
    </row>
    <row r="123" spans="20:45" x14ac:dyDescent="0.2">
      <c r="T123" s="300"/>
      <c r="U123" s="300"/>
      <c r="V123" s="300"/>
      <c r="W123" s="300"/>
      <c r="X123" s="300"/>
      <c r="Y123" s="300"/>
      <c r="Z123" s="300"/>
      <c r="AA123" s="300"/>
      <c r="AB123" s="300"/>
      <c r="AC123" s="300"/>
      <c r="AD123" s="300"/>
      <c r="AE123" s="300"/>
      <c r="AF123" s="300"/>
      <c r="AG123" s="300"/>
      <c r="AH123" s="300"/>
      <c r="AL123" s="300"/>
      <c r="AM123" s="300"/>
      <c r="AN123" s="300"/>
      <c r="AO123" s="300"/>
      <c r="AP123" s="300"/>
      <c r="AQ123" s="300"/>
      <c r="AR123" s="300"/>
      <c r="AS123" s="300"/>
    </row>
    <row r="124" spans="20:45" x14ac:dyDescent="0.2">
      <c r="T124" s="300"/>
      <c r="U124" s="300"/>
      <c r="V124" s="300"/>
      <c r="W124" s="300"/>
      <c r="X124" s="300"/>
      <c r="Y124" s="300"/>
      <c r="Z124" s="300"/>
      <c r="AA124" s="300"/>
      <c r="AB124" s="300"/>
      <c r="AC124" s="300"/>
      <c r="AD124" s="300"/>
      <c r="AE124" s="300"/>
      <c r="AF124" s="300"/>
      <c r="AG124" s="300"/>
      <c r="AH124" s="300"/>
      <c r="AL124" s="300"/>
      <c r="AM124" s="300"/>
      <c r="AN124" s="300"/>
      <c r="AO124" s="300"/>
      <c r="AP124" s="300"/>
      <c r="AQ124" s="300"/>
      <c r="AR124" s="300"/>
      <c r="AS124" s="300"/>
    </row>
    <row r="125" spans="20:45" x14ac:dyDescent="0.2">
      <c r="T125" s="300"/>
      <c r="U125" s="300"/>
      <c r="V125" s="300"/>
      <c r="W125" s="300"/>
      <c r="X125" s="300"/>
      <c r="Y125" s="300"/>
      <c r="Z125" s="300"/>
      <c r="AA125" s="300"/>
      <c r="AB125" s="300"/>
      <c r="AC125" s="300"/>
      <c r="AD125" s="300"/>
      <c r="AE125" s="300"/>
      <c r="AF125" s="300"/>
      <c r="AG125" s="300"/>
      <c r="AH125" s="300"/>
      <c r="AL125" s="300"/>
      <c r="AM125" s="300"/>
      <c r="AN125" s="300"/>
      <c r="AO125" s="300"/>
      <c r="AP125" s="300"/>
      <c r="AQ125" s="300"/>
      <c r="AR125" s="300"/>
      <c r="AS125" s="300"/>
    </row>
    <row r="126" spans="20:45" x14ac:dyDescent="0.2">
      <c r="T126" s="300"/>
      <c r="U126" s="300"/>
      <c r="V126" s="300"/>
      <c r="W126" s="300"/>
      <c r="X126" s="300"/>
      <c r="Y126" s="300"/>
      <c r="Z126" s="300"/>
      <c r="AA126" s="300"/>
      <c r="AB126" s="300"/>
      <c r="AC126" s="300"/>
      <c r="AD126" s="300"/>
      <c r="AE126" s="300"/>
      <c r="AF126" s="300"/>
      <c r="AG126" s="300"/>
      <c r="AH126" s="300"/>
      <c r="AL126" s="300"/>
      <c r="AM126" s="300"/>
      <c r="AN126" s="300"/>
      <c r="AO126" s="300"/>
      <c r="AP126" s="300"/>
      <c r="AQ126" s="300"/>
      <c r="AR126" s="300"/>
      <c r="AS126" s="300"/>
    </row>
    <row r="127" spans="20:45" x14ac:dyDescent="0.2">
      <c r="T127" s="300"/>
      <c r="U127" s="300"/>
      <c r="V127" s="300"/>
      <c r="W127" s="300"/>
      <c r="X127" s="300"/>
      <c r="Y127" s="300"/>
      <c r="Z127" s="300"/>
      <c r="AA127" s="300"/>
      <c r="AB127" s="300"/>
      <c r="AC127" s="300"/>
      <c r="AD127" s="300"/>
      <c r="AE127" s="300"/>
      <c r="AF127" s="300"/>
      <c r="AG127" s="300"/>
      <c r="AH127" s="300"/>
      <c r="AL127" s="300"/>
      <c r="AM127" s="300"/>
      <c r="AN127" s="300"/>
      <c r="AO127" s="300"/>
      <c r="AP127" s="300"/>
      <c r="AQ127" s="300"/>
      <c r="AR127" s="300"/>
      <c r="AS127" s="300"/>
    </row>
    <row r="128" spans="20:45" x14ac:dyDescent="0.2">
      <c r="T128" s="300"/>
      <c r="U128" s="300"/>
      <c r="V128" s="300"/>
      <c r="W128" s="300"/>
      <c r="X128" s="300"/>
      <c r="Y128" s="300"/>
      <c r="Z128" s="300"/>
      <c r="AA128" s="300"/>
      <c r="AB128" s="300"/>
      <c r="AC128" s="300"/>
      <c r="AD128" s="300"/>
      <c r="AE128" s="300"/>
      <c r="AF128" s="300"/>
      <c r="AG128" s="300"/>
      <c r="AH128" s="300"/>
      <c r="AL128" s="300"/>
      <c r="AM128" s="300"/>
      <c r="AN128" s="300"/>
      <c r="AO128" s="300"/>
      <c r="AP128" s="300"/>
      <c r="AQ128" s="300"/>
      <c r="AR128" s="300"/>
      <c r="AS128" s="300"/>
    </row>
    <row r="129" spans="20:45" x14ac:dyDescent="0.2">
      <c r="T129" s="300"/>
      <c r="U129" s="300"/>
      <c r="V129" s="300"/>
      <c r="W129" s="300"/>
      <c r="X129" s="300"/>
      <c r="Y129" s="300"/>
      <c r="Z129" s="300"/>
      <c r="AA129" s="300"/>
      <c r="AB129" s="300"/>
      <c r="AC129" s="300"/>
      <c r="AD129" s="300"/>
      <c r="AE129" s="300"/>
      <c r="AF129" s="300"/>
      <c r="AG129" s="300"/>
      <c r="AH129" s="300"/>
      <c r="AL129" s="300"/>
      <c r="AM129" s="300"/>
      <c r="AN129" s="300"/>
      <c r="AO129" s="300"/>
      <c r="AP129" s="300"/>
      <c r="AQ129" s="300"/>
      <c r="AR129" s="300"/>
      <c r="AS129" s="300"/>
    </row>
    <row r="130" spans="20:45" x14ac:dyDescent="0.2">
      <c r="T130" s="300"/>
      <c r="U130" s="300"/>
      <c r="V130" s="300"/>
      <c r="W130" s="300"/>
      <c r="X130" s="300"/>
      <c r="Y130" s="300"/>
      <c r="Z130" s="300"/>
      <c r="AA130" s="300"/>
      <c r="AB130" s="300"/>
      <c r="AC130" s="300"/>
      <c r="AD130" s="300"/>
      <c r="AE130" s="300"/>
      <c r="AF130" s="300"/>
      <c r="AG130" s="300"/>
      <c r="AH130" s="300"/>
      <c r="AL130" s="300"/>
      <c r="AM130" s="300"/>
      <c r="AN130" s="300"/>
      <c r="AO130" s="300"/>
      <c r="AP130" s="300"/>
      <c r="AQ130" s="300"/>
      <c r="AR130" s="300"/>
      <c r="AS130" s="300"/>
    </row>
    <row r="131" spans="20:45" x14ac:dyDescent="0.2">
      <c r="T131" s="300"/>
      <c r="U131" s="300"/>
      <c r="V131" s="300"/>
      <c r="W131" s="300"/>
      <c r="X131" s="300"/>
      <c r="Y131" s="300"/>
      <c r="Z131" s="300"/>
      <c r="AA131" s="300"/>
      <c r="AB131" s="300"/>
      <c r="AC131" s="300"/>
      <c r="AD131" s="300"/>
      <c r="AE131" s="300"/>
      <c r="AF131" s="300"/>
      <c r="AG131" s="300"/>
      <c r="AH131" s="300"/>
      <c r="AL131" s="300"/>
      <c r="AM131" s="300"/>
      <c r="AN131" s="300"/>
      <c r="AO131" s="300"/>
      <c r="AP131" s="300"/>
      <c r="AQ131" s="300"/>
      <c r="AR131" s="300"/>
      <c r="AS131" s="300"/>
    </row>
    <row r="132" spans="20:45" x14ac:dyDescent="0.2">
      <c r="T132" s="300"/>
      <c r="U132" s="300"/>
      <c r="V132" s="300"/>
      <c r="W132" s="300"/>
      <c r="X132" s="300"/>
      <c r="Y132" s="300"/>
      <c r="Z132" s="300"/>
      <c r="AA132" s="300"/>
      <c r="AB132" s="300"/>
      <c r="AC132" s="300"/>
      <c r="AD132" s="300"/>
      <c r="AE132" s="300"/>
      <c r="AF132" s="300"/>
      <c r="AG132" s="300"/>
      <c r="AH132" s="300"/>
      <c r="AL132" s="300"/>
      <c r="AM132" s="300"/>
      <c r="AN132" s="300"/>
      <c r="AO132" s="300"/>
      <c r="AP132" s="300"/>
      <c r="AQ132" s="300"/>
      <c r="AR132" s="300"/>
      <c r="AS132" s="300"/>
    </row>
    <row r="133" spans="20:45" x14ac:dyDescent="0.2">
      <c r="T133" s="300"/>
      <c r="U133" s="300"/>
      <c r="V133" s="300"/>
      <c r="W133" s="300"/>
      <c r="X133" s="300"/>
      <c r="Y133" s="300"/>
      <c r="Z133" s="300"/>
      <c r="AA133" s="300"/>
      <c r="AB133" s="300"/>
      <c r="AC133" s="300"/>
      <c r="AD133" s="300"/>
      <c r="AE133" s="300"/>
      <c r="AF133" s="300"/>
      <c r="AG133" s="300"/>
      <c r="AH133" s="300"/>
      <c r="AL133" s="300"/>
      <c r="AM133" s="300"/>
      <c r="AN133" s="300"/>
      <c r="AO133" s="300"/>
      <c r="AP133" s="300"/>
      <c r="AQ133" s="300"/>
      <c r="AR133" s="300"/>
      <c r="AS133" s="300"/>
    </row>
    <row r="134" spans="20:45" x14ac:dyDescent="0.2">
      <c r="T134" s="300"/>
      <c r="U134" s="300"/>
      <c r="V134" s="300"/>
      <c r="W134" s="300"/>
      <c r="X134" s="300"/>
      <c r="Y134" s="300"/>
      <c r="Z134" s="300"/>
      <c r="AA134" s="300"/>
      <c r="AB134" s="300"/>
      <c r="AC134" s="300"/>
      <c r="AD134" s="300"/>
      <c r="AE134" s="300"/>
      <c r="AF134" s="300"/>
      <c r="AG134" s="300"/>
      <c r="AH134" s="300"/>
      <c r="AL134" s="300"/>
      <c r="AM134" s="300"/>
      <c r="AN134" s="300"/>
      <c r="AO134" s="300"/>
      <c r="AP134" s="300"/>
      <c r="AQ134" s="300"/>
      <c r="AR134" s="300"/>
      <c r="AS134" s="300"/>
    </row>
    <row r="135" spans="20:45" x14ac:dyDescent="0.2">
      <c r="T135" s="300"/>
      <c r="U135" s="300"/>
      <c r="V135" s="300"/>
      <c r="W135" s="300"/>
      <c r="X135" s="300"/>
      <c r="Y135" s="300"/>
      <c r="Z135" s="300"/>
      <c r="AA135" s="300"/>
      <c r="AB135" s="300"/>
      <c r="AC135" s="300"/>
      <c r="AD135" s="300"/>
      <c r="AE135" s="300"/>
      <c r="AF135" s="300"/>
      <c r="AG135" s="300"/>
      <c r="AH135" s="300"/>
      <c r="AL135" s="300"/>
      <c r="AM135" s="300"/>
      <c r="AN135" s="300"/>
      <c r="AO135" s="300"/>
      <c r="AP135" s="300"/>
      <c r="AQ135" s="300"/>
      <c r="AR135" s="300"/>
      <c r="AS135" s="300"/>
    </row>
    <row r="136" spans="20:45" x14ac:dyDescent="0.2">
      <c r="T136" s="300"/>
      <c r="U136" s="300"/>
      <c r="V136" s="300"/>
      <c r="W136" s="300"/>
      <c r="X136" s="300"/>
      <c r="Y136" s="300"/>
      <c r="Z136" s="300"/>
      <c r="AA136" s="300"/>
      <c r="AB136" s="300"/>
      <c r="AC136" s="300"/>
      <c r="AD136" s="300"/>
      <c r="AE136" s="300"/>
      <c r="AF136" s="300"/>
      <c r="AG136" s="300"/>
      <c r="AH136" s="300"/>
      <c r="AL136" s="300"/>
      <c r="AM136" s="300"/>
      <c r="AN136" s="300"/>
      <c r="AO136" s="300"/>
      <c r="AP136" s="300"/>
      <c r="AQ136" s="300"/>
      <c r="AR136" s="300"/>
      <c r="AS136" s="300"/>
    </row>
    <row r="137" spans="20:45" x14ac:dyDescent="0.2">
      <c r="T137" s="300"/>
      <c r="U137" s="300"/>
      <c r="V137" s="300"/>
      <c r="W137" s="300"/>
      <c r="X137" s="300"/>
      <c r="Y137" s="300"/>
      <c r="Z137" s="300"/>
      <c r="AA137" s="300"/>
      <c r="AB137" s="300"/>
      <c r="AC137" s="300"/>
      <c r="AD137" s="300"/>
      <c r="AE137" s="300"/>
      <c r="AF137" s="300"/>
      <c r="AG137" s="300"/>
      <c r="AH137" s="300"/>
      <c r="AL137" s="300"/>
      <c r="AM137" s="300"/>
      <c r="AN137" s="300"/>
      <c r="AO137" s="300"/>
      <c r="AP137" s="300"/>
      <c r="AQ137" s="300"/>
      <c r="AR137" s="300"/>
      <c r="AS137" s="300"/>
    </row>
    <row r="138" spans="20:45" x14ac:dyDescent="0.2">
      <c r="T138" s="300"/>
      <c r="U138" s="300"/>
      <c r="V138" s="300"/>
      <c r="W138" s="300"/>
      <c r="X138" s="300"/>
      <c r="Y138" s="300"/>
      <c r="Z138" s="300"/>
      <c r="AA138" s="300"/>
      <c r="AB138" s="300"/>
      <c r="AC138" s="300"/>
      <c r="AD138" s="300"/>
      <c r="AE138" s="300"/>
      <c r="AF138" s="300"/>
      <c r="AG138" s="300"/>
      <c r="AH138" s="300"/>
      <c r="AL138" s="300"/>
      <c r="AM138" s="300"/>
      <c r="AN138" s="300"/>
      <c r="AO138" s="300"/>
      <c r="AP138" s="300"/>
      <c r="AQ138" s="300"/>
      <c r="AR138" s="300"/>
      <c r="AS138" s="300"/>
    </row>
    <row r="139" spans="20:45" x14ac:dyDescent="0.2">
      <c r="T139" s="300"/>
      <c r="U139" s="300"/>
      <c r="V139" s="300"/>
      <c r="W139" s="300"/>
      <c r="X139" s="300"/>
      <c r="Y139" s="300"/>
      <c r="Z139" s="300"/>
      <c r="AA139" s="300"/>
      <c r="AB139" s="300"/>
      <c r="AC139" s="300"/>
      <c r="AD139" s="300"/>
      <c r="AE139" s="300"/>
      <c r="AF139" s="300"/>
      <c r="AG139" s="300"/>
      <c r="AH139" s="300"/>
      <c r="AL139" s="300"/>
      <c r="AM139" s="300"/>
      <c r="AN139" s="300"/>
      <c r="AO139" s="300"/>
      <c r="AP139" s="300"/>
      <c r="AQ139" s="300"/>
      <c r="AR139" s="300"/>
      <c r="AS139" s="300"/>
    </row>
    <row r="140" spans="20:45" x14ac:dyDescent="0.2">
      <c r="T140" s="300"/>
      <c r="U140" s="300"/>
      <c r="V140" s="300"/>
      <c r="W140" s="300"/>
      <c r="X140" s="300"/>
      <c r="Y140" s="300"/>
      <c r="Z140" s="300"/>
      <c r="AA140" s="300"/>
      <c r="AB140" s="300"/>
      <c r="AC140" s="300"/>
      <c r="AD140" s="300"/>
      <c r="AE140" s="300"/>
      <c r="AF140" s="300"/>
      <c r="AG140" s="300"/>
      <c r="AH140" s="300"/>
      <c r="AL140" s="300"/>
      <c r="AM140" s="300"/>
      <c r="AN140" s="300"/>
      <c r="AO140" s="300"/>
      <c r="AP140" s="300"/>
      <c r="AQ140" s="300"/>
      <c r="AR140" s="300"/>
      <c r="AS140" s="300"/>
    </row>
  </sheetData>
  <mergeCells count="1">
    <mergeCell ref="A4:C4"/>
  </mergeCells>
  <conditionalFormatting sqref="B22 B24 B26 B28 B30 B32 B34 B36 B38 B40 B42 B44 B46 B48 B50 B52">
    <cfRule type="cellIs" dxfId="154" priority="7" stopIfTrue="1" operator="equal">
      <formula>"QA"</formula>
    </cfRule>
    <cfRule type="cellIs" dxfId="153" priority="8" stopIfTrue="1" operator="equal">
      <formula>"DA"</formula>
    </cfRule>
  </conditionalFormatting>
  <conditionalFormatting sqref="E7 E21">
    <cfRule type="expression" dxfId="152" priority="5" stopIfTrue="1">
      <formula>$E7&lt;5</formula>
    </cfRule>
  </conditionalFormatting>
  <conditionalFormatting sqref="E22 E24 E26 E28 E30 E32 E34 E36 E38 E40 E42 E44 E46 E48 E50 E52">
    <cfRule type="expression" dxfId="151" priority="13" stopIfTrue="1">
      <formula>AND($E22&lt;9,$C22&gt;0)</formula>
    </cfRule>
  </conditionalFormatting>
  <conditionalFormatting sqref="F7 F9 F11 F13 F15 F17 F19 F21:F22">
    <cfRule type="cellIs" dxfId="150" priority="4" stopIfTrue="1" operator="equal">
      <formula>"Bye"</formula>
    </cfRule>
  </conditionalFormatting>
  <conditionalFormatting sqref="F24 F26 F28 F30 F32 F34 F36 F38 F40 F42 F44 F46 F48 F50">
    <cfRule type="cellIs" dxfId="149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48" priority="12" stopIfTrue="1">
      <formula>AND($E22&lt;9,$C22&gt;0)</formula>
    </cfRule>
  </conditionalFormatting>
  <conditionalFormatting sqref="H7 H9 H11 H13 H15 H17 H19 H21">
    <cfRule type="expression" dxfId="147" priority="17" stopIfTrue="1">
      <formula>AND($E7&lt;9,$C7&gt;0)</formula>
    </cfRule>
  </conditionalFormatting>
  <conditionalFormatting sqref="I8 K10 I12 M14 I16 K18 I20 I23 K25 I27 M29 I31 K33 I35 I39 K41 I43 M45 I47 K49 I51">
    <cfRule type="expression" dxfId="146" priority="14" stopIfTrue="1">
      <formula>AND($O$1="CU",I8="Umpire")</formula>
    </cfRule>
    <cfRule type="expression" dxfId="145" priority="15" stopIfTrue="1">
      <formula>AND($O$1="CU",I8&lt;&gt;"Umpire",J8&lt;&gt;"")</formula>
    </cfRule>
    <cfRule type="expression" dxfId="144" priority="16" stopIfTrue="1">
      <formula>AND($O$1="CU",I8&lt;&gt;"Umpire")</formula>
    </cfRule>
  </conditionalFormatting>
  <conditionalFormatting sqref="J8 L10 J12 N14 J16 L18 J20 R62">
    <cfRule type="expression" dxfId="143" priority="6" stopIfTrue="1">
      <formula>$O$1="CU"</formula>
    </cfRule>
  </conditionalFormatting>
  <conditionalFormatting sqref="K8 M10 K12 O14 K16 M18 K20 K23 M25 K27 O29 K31 M33 K35 K39 M41 K43 O45 K47 M49 K51">
    <cfRule type="expression" dxfId="142" priority="9" stopIfTrue="1">
      <formula>J8="as"</formula>
    </cfRule>
    <cfRule type="expression" dxfId="141" priority="10" stopIfTrue="1">
      <formula>J8="bs"</formula>
    </cfRule>
  </conditionalFormatting>
  <conditionalFormatting sqref="O16">
    <cfRule type="expression" dxfId="140" priority="1" stopIfTrue="1">
      <formula>AND($O$1="CU",O16="Umpire")</formula>
    </cfRule>
    <cfRule type="expression" dxfId="139" priority="2" stopIfTrue="1">
      <formula>AND($O$1="CU",O16&lt;&gt;"Umpire",P16&lt;&gt;"")</formula>
    </cfRule>
    <cfRule type="expression" dxfId="138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0049" r:id="rId3" name="Button 1">
              <controlPr defaultSize="0" print="0" autoFill="0" autoPict="0" macro="[1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050" r:id="rId4" name="Button 2">
              <controlPr defaultSize="0" print="0" autoFill="0" autoPict="0" macro="[1]!Jun_Hide_CU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K57"/>
  <sheetViews>
    <sheetView topLeftCell="A6" workbookViewId="0">
      <selection activeCell="D3" sqref="D3"/>
    </sheetView>
  </sheetViews>
  <sheetFormatPr defaultRowHeight="12.75" x14ac:dyDescent="0.2"/>
  <cols>
    <col min="1" max="2" width="3.28515625" customWidth="1"/>
    <col min="3" max="3" width="4.7109375" customWidth="1"/>
    <col min="4" max="4" width="6.570312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5" customWidth="1"/>
    <col min="11" max="11" width="10.7109375" customWidth="1"/>
    <col min="12" max="12" width="1.7109375" style="115" customWidth="1"/>
    <col min="13" max="13" width="10.7109375" customWidth="1"/>
    <col min="14" max="14" width="1.7109375" style="116" customWidth="1"/>
    <col min="15" max="15" width="10.7109375" customWidth="1"/>
    <col min="16" max="16" width="1.7109375" style="115" customWidth="1"/>
    <col min="17" max="17" width="10.7109375" customWidth="1"/>
    <col min="18" max="18" width="1.7109375" style="116" customWidth="1"/>
    <col min="19" max="19" width="9.140625" hidden="1" customWidth="1"/>
    <col min="20" max="20" width="8.7109375" customWidth="1"/>
    <col min="21" max="21" width="9.140625" hidden="1" customWidth="1"/>
    <col min="25" max="34" width="9.140625" hidden="1" customWidth="1"/>
  </cols>
  <sheetData>
    <row r="1" spans="1:37" s="117" customFormat="1" ht="21.75" customHeight="1" x14ac:dyDescent="0.2">
      <c r="A1" s="87" t="e">
        <f>[1]Altalanos!$A$6</f>
        <v>#REF!</v>
      </c>
      <c r="B1" s="87"/>
      <c r="C1" s="118"/>
      <c r="D1" s="118"/>
      <c r="E1" s="118"/>
      <c r="F1" s="118"/>
      <c r="G1" s="118"/>
      <c r="H1" s="87"/>
      <c r="I1" s="227"/>
      <c r="J1" s="119"/>
      <c r="K1" s="254" t="s">
        <v>52</v>
      </c>
      <c r="L1" s="106"/>
      <c r="M1" s="88"/>
      <c r="N1" s="119"/>
      <c r="O1" s="119" t="s">
        <v>3</v>
      </c>
      <c r="P1" s="119"/>
      <c r="Q1" s="118"/>
      <c r="R1" s="119"/>
      <c r="Y1" s="301"/>
      <c r="Z1" s="301"/>
      <c r="AA1" s="301"/>
      <c r="AB1" s="315" t="e">
        <f>IF($Y$5=1,CONCATENATE(VLOOKUP($Y$3,$AA$2:$AH$14,2)),CONCATENATE(VLOOKUP($Y$3,$AA$16:$AH$25,2)))</f>
        <v>#REF!</v>
      </c>
      <c r="AC1" s="315" t="e">
        <f>IF($Y$5=1,CONCATENATE(VLOOKUP($Y$3,$AA$2:$AH$14,3)),CONCATENATE(VLOOKUP($Y$3,$AA$16:$AH$25,3)))</f>
        <v>#REF!</v>
      </c>
      <c r="AD1" s="315" t="e">
        <f>IF($Y$5=1,CONCATENATE(VLOOKUP($Y$3,$AA$2:$AH$14,4)),CONCATENATE(VLOOKUP($Y$3,$AA$16:$AH$25,4)))</f>
        <v>#REF!</v>
      </c>
      <c r="AE1" s="315" t="e">
        <f>IF($Y$5=1,CONCATENATE(VLOOKUP($Y$3,$AA$2:$AH$14,5)),CONCATENATE(VLOOKUP($Y$3,$AA$16:$AH$25,5)))</f>
        <v>#REF!</v>
      </c>
      <c r="AF1" s="315" t="e">
        <f>IF($Y$5=1,CONCATENATE(VLOOKUP($Y$3,$AA$2:$AH$14,6)),CONCATENATE(VLOOKUP($Y$3,$AA$16:$AH$25,6)))</f>
        <v>#REF!</v>
      </c>
      <c r="AG1" s="315" t="e">
        <f>IF($Y$5=1,CONCATENATE(VLOOKUP($Y$3,$AA$2:$AH$14,7)),CONCATENATE(VLOOKUP($Y$3,$AA$16:$AH$25,7)))</f>
        <v>#REF!</v>
      </c>
      <c r="AH1" s="315" t="e">
        <f>IF($Y$5=1,CONCATENATE(VLOOKUP($Y$3,$AA$2:$AH$14,8)),CONCATENATE(VLOOKUP($Y$3,$AA$16:$AH$25,8)))</f>
        <v>#REF!</v>
      </c>
    </row>
    <row r="2" spans="1:37" s="98" customFormat="1" x14ac:dyDescent="0.2">
      <c r="A2" s="409" t="s">
        <v>51</v>
      </c>
      <c r="B2" s="89"/>
      <c r="C2" s="89"/>
      <c r="D2" s="89" t="s">
        <v>208</v>
      </c>
      <c r="E2" s="275" t="e">
        <f>[1]Altalanos!$D$8</f>
        <v>#REF!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12"/>
      <c r="Z2" s="311"/>
      <c r="AA2" s="410" t="s">
        <v>64</v>
      </c>
      <c r="AB2" s="411">
        <v>300</v>
      </c>
      <c r="AC2" s="411">
        <v>250</v>
      </c>
      <c r="AD2" s="411">
        <v>200</v>
      </c>
      <c r="AE2" s="411">
        <v>150</v>
      </c>
      <c r="AF2" s="411">
        <v>120</v>
      </c>
      <c r="AG2" s="411">
        <v>90</v>
      </c>
      <c r="AH2" s="411">
        <v>40</v>
      </c>
      <c r="AI2"/>
      <c r="AJ2"/>
      <c r="AK2"/>
    </row>
    <row r="3" spans="1:37" s="19" customFormat="1" ht="11.25" customHeight="1" x14ac:dyDescent="0.2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11" t="str">
        <f>IF(K4="OB","A",IF(K4="IX","W",IF(K4="","",K4)))</f>
        <v/>
      </c>
      <c r="Z3" s="311"/>
      <c r="AA3" s="410" t="s">
        <v>65</v>
      </c>
      <c r="AB3" s="411">
        <v>280</v>
      </c>
      <c r="AC3" s="411">
        <v>230</v>
      </c>
      <c r="AD3" s="411">
        <v>180</v>
      </c>
      <c r="AE3" s="411">
        <v>140</v>
      </c>
      <c r="AF3" s="411">
        <v>80</v>
      </c>
      <c r="AG3" s="411">
        <v>0</v>
      </c>
      <c r="AH3" s="411">
        <v>0</v>
      </c>
      <c r="AI3"/>
      <c r="AJ3"/>
      <c r="AK3"/>
    </row>
    <row r="4" spans="1:37" s="28" customFormat="1" ht="11.25" customHeight="1" thickBot="1" x14ac:dyDescent="0.25">
      <c r="A4" s="476" t="e">
        <f>[1]Altalanos!$A$10</f>
        <v>#REF!</v>
      </c>
      <c r="B4" s="476"/>
      <c r="C4" s="476"/>
      <c r="D4" s="248"/>
      <c r="E4" s="123"/>
      <c r="F4" s="123"/>
      <c r="G4" s="123" t="e">
        <f>[1]Altalanos!$C$10</f>
        <v>#REF!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e">
        <f>[1]Altalanos!$E$10</f>
        <v>#REF!</v>
      </c>
      <c r="Y4" s="311"/>
      <c r="Z4" s="311"/>
      <c r="AA4" s="410" t="s">
        <v>66</v>
      </c>
      <c r="AB4" s="411">
        <v>250</v>
      </c>
      <c r="AC4" s="411">
        <v>200</v>
      </c>
      <c r="AD4" s="411">
        <v>150</v>
      </c>
      <c r="AE4" s="411">
        <v>120</v>
      </c>
      <c r="AF4" s="411">
        <v>90</v>
      </c>
      <c r="AG4" s="411">
        <v>60</v>
      </c>
      <c r="AH4" s="411">
        <v>25</v>
      </c>
      <c r="AI4"/>
      <c r="AJ4"/>
      <c r="AK4"/>
    </row>
    <row r="5" spans="1:37" s="19" customFormat="1" x14ac:dyDescent="0.2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11" t="e">
        <f>IF(OR([1]Altalanos!$A$8="F1",[1]Altalanos!$A$8="F2",[1]Altalanos!$A$8="N1",[1]Altalanos!$A$8="N2"),1,2)</f>
        <v>#REF!</v>
      </c>
      <c r="Z5" s="311"/>
      <c r="AA5" s="410" t="s">
        <v>67</v>
      </c>
      <c r="AB5" s="411">
        <v>200</v>
      </c>
      <c r="AC5" s="411">
        <v>150</v>
      </c>
      <c r="AD5" s="411">
        <v>120</v>
      </c>
      <c r="AE5" s="411">
        <v>90</v>
      </c>
      <c r="AF5" s="411">
        <v>60</v>
      </c>
      <c r="AG5" s="411">
        <v>40</v>
      </c>
      <c r="AH5" s="411">
        <v>15</v>
      </c>
      <c r="AI5"/>
      <c r="AJ5"/>
      <c r="AK5"/>
    </row>
    <row r="6" spans="1:37" s="345" customFormat="1" ht="14.25" customHeight="1" thickBot="1" x14ac:dyDescent="0.25">
      <c r="A6" s="344"/>
      <c r="B6" s="347"/>
      <c r="C6" s="347"/>
      <c r="D6" s="347"/>
      <c r="E6" s="347"/>
      <c r="F6" s="346" t="str">
        <f>IF(Y3="","",CONCATENATE(AH1," / ",VLOOKUP(Y3,AB1:AH1,5)," pont"))</f>
        <v/>
      </c>
      <c r="G6" s="348"/>
      <c r="H6" s="349"/>
      <c r="I6" s="348"/>
      <c r="J6" s="350"/>
      <c r="K6" s="347" t="str">
        <f>IF(Y3="","",CONCATENATE(VLOOKUP(Y3,AB1:AH1,4)," pont"))</f>
        <v/>
      </c>
      <c r="L6" s="350"/>
      <c r="M6" s="347" t="str">
        <f>IF(Y3="","",CONCATENATE(VLOOKUP(Y3,AB1:AH1,3)," pont"))</f>
        <v/>
      </c>
      <c r="N6" s="350"/>
      <c r="O6" s="347" t="str">
        <f>IF(Y3="","",CONCATENATE(VLOOKUP(Y3,AB1:AH1,2)," pont"))</f>
        <v/>
      </c>
      <c r="P6" s="350"/>
      <c r="Q6" s="347" t="str">
        <f>IF(Y3="","",CONCATENATE(VLOOKUP(Y3,AB1:AH1,1)," pont"))</f>
        <v/>
      </c>
      <c r="R6" s="35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354"/>
      <c r="AJ6" s="354"/>
      <c r="AK6" s="354"/>
    </row>
    <row r="7" spans="1:37" s="34" customFormat="1" ht="12.95" customHeight="1" x14ac:dyDescent="0.2">
      <c r="A7" s="132">
        <v>1</v>
      </c>
      <c r="B7" s="236" t="str">
        <f>IF($E7="","",VLOOKUP($E7,'[1]F12 elő'!$A$7:$O$22,14))</f>
        <v/>
      </c>
      <c r="C7" s="260" t="str">
        <f>IF($E7="","",VLOOKUP($E7,'[1]F12 elő'!$A$7:$O$22,15))</f>
        <v/>
      </c>
      <c r="D7" s="260" t="str">
        <f>IF($E7="","",VLOOKUP($E7,'[1]F12 elő'!$A$7:$O$22,5))</f>
        <v/>
      </c>
      <c r="E7" s="133"/>
      <c r="F7" s="134"/>
      <c r="G7" s="134" t="str">
        <f>IF($E7="","",VLOOKUP($E7,'[1]F12 elő'!$A$7:$O$22,3))</f>
        <v/>
      </c>
      <c r="H7" s="134"/>
      <c r="I7" s="134" t="str">
        <f>IF($E7="","",VLOOKUP($E7,'[1]F12 elő'!$A$7:$O$22,4))</f>
        <v/>
      </c>
      <c r="J7" s="136"/>
      <c r="K7" s="135"/>
      <c r="L7" s="135"/>
      <c r="M7" s="135"/>
      <c r="N7" s="135"/>
      <c r="O7" s="138"/>
      <c r="P7" s="139"/>
      <c r="Q7" s="140"/>
      <c r="R7" s="141"/>
      <c r="S7" s="142"/>
      <c r="U7" s="143" t="e">
        <f>[1]Birók!P21</f>
        <v>#REF!</v>
      </c>
      <c r="Y7" s="311"/>
      <c r="Z7" s="311"/>
      <c r="AA7" s="410" t="s">
        <v>69</v>
      </c>
      <c r="AB7" s="411">
        <v>120</v>
      </c>
      <c r="AC7" s="411">
        <v>90</v>
      </c>
      <c r="AD7" s="411">
        <v>60</v>
      </c>
      <c r="AE7" s="411">
        <v>40</v>
      </c>
      <c r="AF7" s="411">
        <v>25</v>
      </c>
      <c r="AG7" s="411">
        <v>10</v>
      </c>
      <c r="AH7" s="411">
        <v>5</v>
      </c>
      <c r="AI7"/>
      <c r="AJ7"/>
      <c r="AK7"/>
    </row>
    <row r="8" spans="1:37" s="34" customFormat="1" ht="12.95" customHeight="1" x14ac:dyDescent="0.2">
      <c r="A8" s="144"/>
      <c r="B8" s="273"/>
      <c r="C8" s="269"/>
      <c r="D8" s="269"/>
      <c r="E8" s="145"/>
      <c r="F8" s="146"/>
      <c r="G8" s="146"/>
      <c r="H8" s="147"/>
      <c r="I8" s="333" t="s">
        <v>0</v>
      </c>
      <c r="J8" s="149"/>
      <c r="K8" s="150"/>
      <c r="L8" s="150"/>
      <c r="M8" s="135"/>
      <c r="N8" s="135"/>
      <c r="O8" s="138"/>
      <c r="P8" s="139"/>
      <c r="Q8" s="140"/>
      <c r="R8" s="141"/>
      <c r="S8" s="142"/>
      <c r="U8" s="151" t="e">
        <f>[1]Birók!P22</f>
        <v>#REF!</v>
      </c>
      <c r="Y8" s="311"/>
      <c r="Z8" s="311"/>
      <c r="AA8" s="410" t="s">
        <v>70</v>
      </c>
      <c r="AB8" s="411">
        <v>90</v>
      </c>
      <c r="AC8" s="411">
        <v>60</v>
      </c>
      <c r="AD8" s="411">
        <v>40</v>
      </c>
      <c r="AE8" s="411">
        <v>25</v>
      </c>
      <c r="AF8" s="411">
        <v>10</v>
      </c>
      <c r="AG8" s="411">
        <v>5</v>
      </c>
      <c r="AH8" s="411">
        <v>2</v>
      </c>
      <c r="AI8"/>
      <c r="AJ8"/>
      <c r="AK8"/>
    </row>
    <row r="9" spans="1:37" s="34" customFormat="1" ht="12.95" customHeight="1" x14ac:dyDescent="0.2">
      <c r="A9" s="144">
        <v>2</v>
      </c>
      <c r="B9" s="236" t="str">
        <f>IF($E9="","",VLOOKUP($E9,'[1]F12 elő'!$A$7:$O$22,14))</f>
        <v/>
      </c>
      <c r="C9" s="260" t="str">
        <f>IF($E9="","",VLOOKUP($E9,'[1]F12 elő'!$A$7:$O$22,15))</f>
        <v/>
      </c>
      <c r="D9" s="260" t="str">
        <f>IF($E9="","",VLOOKUP($E9,'[1]F12 elő'!$A$7:$O$22,5))</f>
        <v/>
      </c>
      <c r="E9" s="133"/>
      <c r="F9" s="152"/>
      <c r="G9" s="152" t="str">
        <f>IF($E9="","",VLOOKUP($E9,'[1]F12 elő'!$A$7:$O$22,3))</f>
        <v/>
      </c>
      <c r="H9" s="152"/>
      <c r="I9" s="134" t="str">
        <f>IF($E9="","",VLOOKUP($E9,'[1]F12 elő'!$A$7:$O$22,4))</f>
        <v/>
      </c>
      <c r="J9" s="153"/>
      <c r="K9" s="135"/>
      <c r="L9" s="154"/>
      <c r="M9" s="135"/>
      <c r="N9" s="135"/>
      <c r="O9" s="138"/>
      <c r="P9" s="139"/>
      <c r="Q9" s="140"/>
      <c r="R9" s="141"/>
      <c r="S9" s="142"/>
      <c r="U9" s="151" t="e">
        <f>[1]Birók!P23</f>
        <v>#REF!</v>
      </c>
      <c r="Y9" s="311"/>
      <c r="Z9" s="311"/>
      <c r="AA9" s="410" t="s">
        <v>71</v>
      </c>
      <c r="AB9" s="411">
        <v>60</v>
      </c>
      <c r="AC9" s="411">
        <v>40</v>
      </c>
      <c r="AD9" s="411">
        <v>25</v>
      </c>
      <c r="AE9" s="411">
        <v>10</v>
      </c>
      <c r="AF9" s="411">
        <v>5</v>
      </c>
      <c r="AG9" s="411">
        <v>2</v>
      </c>
      <c r="AH9" s="411">
        <v>1</v>
      </c>
      <c r="AI9"/>
      <c r="AJ9"/>
      <c r="AK9"/>
    </row>
    <row r="10" spans="1:37" s="34" customFormat="1" ht="12.95" customHeight="1" x14ac:dyDescent="0.2">
      <c r="A10" s="144"/>
      <c r="B10" s="273"/>
      <c r="C10" s="269"/>
      <c r="D10" s="269"/>
      <c r="E10" s="155"/>
      <c r="F10" s="146"/>
      <c r="G10" s="146"/>
      <c r="H10" s="147"/>
      <c r="I10" s="135"/>
      <c r="J10" s="156"/>
      <c r="K10" s="148" t="s">
        <v>0</v>
      </c>
      <c r="L10" s="157"/>
      <c r="M10" s="150" t="s">
        <v>207</v>
      </c>
      <c r="N10" s="158"/>
      <c r="O10" s="159"/>
      <c r="P10" s="159"/>
      <c r="Q10" s="140"/>
      <c r="R10" s="141"/>
      <c r="S10" s="142"/>
      <c r="U10" s="151" t="e">
        <f>[1]Birók!P24</f>
        <v>#REF!</v>
      </c>
      <c r="Y10" s="311"/>
      <c r="Z10" s="311"/>
      <c r="AA10" s="410" t="s">
        <v>72</v>
      </c>
      <c r="AB10" s="411">
        <v>40</v>
      </c>
      <c r="AC10" s="411">
        <v>25</v>
      </c>
      <c r="AD10" s="411">
        <v>15</v>
      </c>
      <c r="AE10" s="411">
        <v>7</v>
      </c>
      <c r="AF10" s="411">
        <v>4</v>
      </c>
      <c r="AG10" s="411">
        <v>1</v>
      </c>
      <c r="AH10" s="411">
        <v>0</v>
      </c>
      <c r="AI10"/>
      <c r="AJ10"/>
      <c r="AK10"/>
    </row>
    <row r="11" spans="1:37" s="34" customFormat="1" ht="12.95" customHeight="1" x14ac:dyDescent="0.2">
      <c r="A11" s="144">
        <v>3</v>
      </c>
      <c r="B11" s="236" t="str">
        <f>IF($E11="","",VLOOKUP($E11,'[1]F12 elő'!$A$7:$O$22,14))</f>
        <v/>
      </c>
      <c r="C11" s="260" t="str">
        <f>IF($E11="","",VLOOKUP($E11,'[1]F12 elő'!$A$7:$O$22,15))</f>
        <v/>
      </c>
      <c r="D11" s="260" t="str">
        <f>IF($E11="","",VLOOKUP($E11,'[1]F12 elő'!$A$7:$O$22,5))</f>
        <v/>
      </c>
      <c r="E11" s="133"/>
      <c r="F11" s="152"/>
      <c r="G11" s="152" t="str">
        <f>IF($E11="","",VLOOKUP($E11,'[1]F12 elő'!$A$7:$O$22,3))</f>
        <v/>
      </c>
      <c r="H11" s="152"/>
      <c r="I11" s="152" t="str">
        <f>IF($E11="","",VLOOKUP($E11,'[1]F12 elő'!$A$7:$O$22,4))</f>
        <v/>
      </c>
      <c r="J11" s="136"/>
      <c r="K11" s="135"/>
      <c r="L11" s="160"/>
      <c r="M11" s="135"/>
      <c r="N11" s="161"/>
      <c r="O11" s="159"/>
      <c r="P11" s="159"/>
      <c r="Q11" s="140"/>
      <c r="R11" s="141"/>
      <c r="S11" s="142"/>
      <c r="U11" s="151" t="e">
        <f>[1]Birók!P25</f>
        <v>#REF!</v>
      </c>
      <c r="Y11" s="311"/>
      <c r="Z11" s="311"/>
      <c r="AA11" s="410" t="s">
        <v>73</v>
      </c>
      <c r="AB11" s="411">
        <v>25</v>
      </c>
      <c r="AC11" s="411">
        <v>15</v>
      </c>
      <c r="AD11" s="411">
        <v>10</v>
      </c>
      <c r="AE11" s="411">
        <v>6</v>
      </c>
      <c r="AF11" s="411">
        <v>3</v>
      </c>
      <c r="AG11" s="411">
        <v>1</v>
      </c>
      <c r="AH11" s="411">
        <v>0</v>
      </c>
      <c r="AI11"/>
      <c r="AJ11"/>
      <c r="AK11"/>
    </row>
    <row r="12" spans="1:37" s="34" customFormat="1" ht="12.95" customHeight="1" x14ac:dyDescent="0.2">
      <c r="A12" s="144"/>
      <c r="B12" s="273"/>
      <c r="C12" s="269"/>
      <c r="D12" s="269"/>
      <c r="E12" s="155"/>
      <c r="F12" s="146"/>
      <c r="G12" s="146"/>
      <c r="H12" s="147"/>
      <c r="I12" s="333" t="s">
        <v>0</v>
      </c>
      <c r="J12" s="149"/>
      <c r="K12" s="150"/>
      <c r="L12" s="162"/>
      <c r="M12" s="135"/>
      <c r="N12" s="161"/>
      <c r="O12" s="159"/>
      <c r="P12" s="159"/>
      <c r="Q12" s="140"/>
      <c r="R12" s="141"/>
      <c r="S12" s="142"/>
      <c r="U12" s="151" t="e">
        <f>[1]Birók!P26</f>
        <v>#REF!</v>
      </c>
      <c r="Y12" s="311"/>
      <c r="Z12" s="311"/>
      <c r="AA12" s="410" t="s">
        <v>78</v>
      </c>
      <c r="AB12" s="411">
        <v>15</v>
      </c>
      <c r="AC12" s="411">
        <v>10</v>
      </c>
      <c r="AD12" s="411">
        <v>6</v>
      </c>
      <c r="AE12" s="411">
        <v>3</v>
      </c>
      <c r="AF12" s="411">
        <v>1</v>
      </c>
      <c r="AG12" s="411">
        <v>0</v>
      </c>
      <c r="AH12" s="411">
        <v>0</v>
      </c>
      <c r="AI12"/>
      <c r="AJ12"/>
      <c r="AK12"/>
    </row>
    <row r="13" spans="1:37" s="34" customFormat="1" ht="12.95" customHeight="1" x14ac:dyDescent="0.2">
      <c r="A13" s="144">
        <v>4</v>
      </c>
      <c r="B13" s="236" t="str">
        <f>IF($E13="","",VLOOKUP($E13,'[1]F12 elő'!$A$7:$O$22,14))</f>
        <v/>
      </c>
      <c r="C13" s="260" t="str">
        <f>IF($E13="","",VLOOKUP($E13,'[1]F12 elő'!$A$7:$O$22,15))</f>
        <v/>
      </c>
      <c r="D13" s="260" t="str">
        <f>IF($E13="","",VLOOKUP($E13,'[1]F12 elő'!$A$7:$O$22,5))</f>
        <v/>
      </c>
      <c r="E13" s="133"/>
      <c r="F13" s="152"/>
      <c r="G13" s="152" t="str">
        <f>IF($E13="","",VLOOKUP($E13,'[1]F12 elő'!$A$7:$O$22,3))</f>
        <v/>
      </c>
      <c r="H13" s="152"/>
      <c r="I13" s="152" t="str">
        <f>IF($E13="","",VLOOKUP($E13,'[1]F12 elő'!$A$7:$O$22,4))</f>
        <v/>
      </c>
      <c r="J13" s="163"/>
      <c r="K13" s="135"/>
      <c r="L13" s="135"/>
      <c r="M13" s="135"/>
      <c r="N13" s="161"/>
      <c r="O13" s="159"/>
      <c r="P13" s="159"/>
      <c r="Q13" s="140"/>
      <c r="R13" s="141"/>
      <c r="S13" s="142"/>
      <c r="U13" s="151" t="e">
        <f>[1]Birók!P27</f>
        <v>#REF!</v>
      </c>
      <c r="Y13" s="311"/>
      <c r="Z13" s="311"/>
      <c r="AA13" s="410" t="s">
        <v>74</v>
      </c>
      <c r="AB13" s="411">
        <v>10</v>
      </c>
      <c r="AC13" s="411">
        <v>6</v>
      </c>
      <c r="AD13" s="411">
        <v>3</v>
      </c>
      <c r="AE13" s="411">
        <v>1</v>
      </c>
      <c r="AF13" s="411">
        <v>0</v>
      </c>
      <c r="AG13" s="411">
        <v>0</v>
      </c>
      <c r="AH13" s="411">
        <v>0</v>
      </c>
      <c r="AI13"/>
      <c r="AJ13"/>
      <c r="AK13"/>
    </row>
    <row r="14" spans="1:37" s="34" customFormat="1" ht="12.95" customHeight="1" x14ac:dyDescent="0.2">
      <c r="A14" s="144"/>
      <c r="B14" s="273"/>
      <c r="C14" s="269"/>
      <c r="D14" s="269"/>
      <c r="E14" s="155"/>
      <c r="F14" s="135"/>
      <c r="G14" s="135"/>
      <c r="H14" s="65"/>
      <c r="I14" s="164"/>
      <c r="J14" s="156"/>
      <c r="K14" s="135"/>
      <c r="L14" s="135"/>
      <c r="M14" s="148" t="s">
        <v>0</v>
      </c>
      <c r="N14" s="157"/>
      <c r="O14" s="150" t="s">
        <v>203</v>
      </c>
      <c r="P14" s="158"/>
      <c r="Q14" s="140"/>
      <c r="R14" s="141"/>
      <c r="S14" s="142"/>
      <c r="U14" s="151" t="e">
        <f>[1]Birók!P28</f>
        <v>#REF!</v>
      </c>
      <c r="Y14" s="311"/>
      <c r="Z14" s="311"/>
      <c r="AA14" s="410" t="s">
        <v>75</v>
      </c>
      <c r="AB14" s="411">
        <v>3</v>
      </c>
      <c r="AC14" s="411">
        <v>2</v>
      </c>
      <c r="AD14" s="411">
        <v>1</v>
      </c>
      <c r="AE14" s="411">
        <v>0</v>
      </c>
      <c r="AF14" s="411">
        <v>0</v>
      </c>
      <c r="AG14" s="411">
        <v>0</v>
      </c>
      <c r="AH14" s="411">
        <v>0</v>
      </c>
      <c r="AI14"/>
      <c r="AJ14"/>
      <c r="AK14"/>
    </row>
    <row r="15" spans="1:37" s="34" customFormat="1" ht="12.95" customHeight="1" x14ac:dyDescent="0.2">
      <c r="A15" s="132">
        <v>5</v>
      </c>
      <c r="B15" s="236" t="str">
        <f>IF($E15="","",VLOOKUP($E15,'[1]F12 elő'!$A$7:$O$22,14))</f>
        <v/>
      </c>
      <c r="C15" s="260" t="str">
        <f>IF($E15="","",VLOOKUP($E15,'[1]F12 elő'!$A$7:$O$22,15))</f>
        <v/>
      </c>
      <c r="D15" s="260" t="str">
        <f>IF($E15="","",VLOOKUP($E15,'[1]F12 elő'!$A$7:$O$22,5))</f>
        <v/>
      </c>
      <c r="E15" s="133"/>
      <c r="F15" s="134"/>
      <c r="G15" s="134" t="str">
        <f>IF($E15="","",VLOOKUP($E15,'[1]F12 elő'!$A$7:$O$22,3))</f>
        <v/>
      </c>
      <c r="H15" s="134"/>
      <c r="I15" s="134" t="str">
        <f>IF($E15="","",VLOOKUP($E15,'[1]F12 elő'!$A$7:$O$22,4))</f>
        <v/>
      </c>
      <c r="J15" s="165"/>
      <c r="K15" s="135"/>
      <c r="L15" s="135"/>
      <c r="M15" s="135"/>
      <c r="N15" s="161"/>
      <c r="O15" s="135" t="s">
        <v>205</v>
      </c>
      <c r="P15" s="161"/>
      <c r="Q15" s="140"/>
      <c r="R15" s="141"/>
      <c r="S15" s="142"/>
      <c r="U15" s="151" t="e">
        <f>[1]Birók!P29</f>
        <v>#REF!</v>
      </c>
      <c r="Y15" s="311"/>
      <c r="Z15" s="311"/>
      <c r="AA15" s="410"/>
      <c r="AB15" s="410"/>
      <c r="AC15" s="410"/>
      <c r="AD15" s="410"/>
      <c r="AE15" s="410"/>
      <c r="AF15" s="410"/>
      <c r="AG15" s="410"/>
      <c r="AH15" s="410"/>
      <c r="AI15"/>
      <c r="AJ15"/>
      <c r="AK15"/>
    </row>
    <row r="16" spans="1:37" s="34" customFormat="1" ht="12.95" customHeight="1" thickBot="1" x14ac:dyDescent="0.25">
      <c r="A16" s="144"/>
      <c r="B16" s="273"/>
      <c r="C16" s="269"/>
      <c r="D16" s="269"/>
      <c r="E16" s="155"/>
      <c r="F16" s="146"/>
      <c r="G16" s="146"/>
      <c r="H16" s="147"/>
      <c r="I16" s="333" t="s">
        <v>0</v>
      </c>
      <c r="J16" s="149"/>
      <c r="K16" s="150"/>
      <c r="L16" s="150"/>
      <c r="M16" s="135"/>
      <c r="N16" s="161"/>
      <c r="O16" s="159"/>
      <c r="P16" s="161"/>
      <c r="Q16" s="140"/>
      <c r="R16" s="141"/>
      <c r="S16" s="142"/>
      <c r="U16" s="166" t="e">
        <f>[1]Birók!P30</f>
        <v>#REF!</v>
      </c>
      <c r="Y16" s="311"/>
      <c r="Z16" s="311"/>
      <c r="AA16" s="410" t="s">
        <v>64</v>
      </c>
      <c r="AB16" s="411">
        <v>150</v>
      </c>
      <c r="AC16" s="411">
        <v>120</v>
      </c>
      <c r="AD16" s="411">
        <v>90</v>
      </c>
      <c r="AE16" s="411">
        <v>60</v>
      </c>
      <c r="AF16" s="411">
        <v>40</v>
      </c>
      <c r="AG16" s="411">
        <v>25</v>
      </c>
      <c r="AH16" s="411">
        <v>15</v>
      </c>
      <c r="AI16"/>
      <c r="AJ16"/>
      <c r="AK16"/>
    </row>
    <row r="17" spans="1:37" s="34" customFormat="1" ht="12.95" customHeight="1" x14ac:dyDescent="0.2">
      <c r="A17" s="144">
        <v>6</v>
      </c>
      <c r="B17" s="236" t="str">
        <f>IF($E17="","",VLOOKUP($E17,'[1]F12 elő'!$A$7:$O$22,14))</f>
        <v/>
      </c>
      <c r="C17" s="260" t="str">
        <f>IF($E17="","",VLOOKUP($E17,'[1]F12 elő'!$A$7:$O$22,15))</f>
        <v/>
      </c>
      <c r="D17" s="260" t="str">
        <f>IF($E17="","",VLOOKUP($E17,'[1]F12 elő'!$A$7:$O$22,5))</f>
        <v/>
      </c>
      <c r="E17" s="133"/>
      <c r="F17" s="152"/>
      <c r="G17" s="152" t="str">
        <f>IF($E17="","",VLOOKUP($E17,'[1]F12 elő'!$A$7:$O$22,3))</f>
        <v/>
      </c>
      <c r="H17" s="152"/>
      <c r="I17" s="152" t="str">
        <f>IF($E17="","",VLOOKUP($E17,'[1]F12 elő'!$A$7:$O$22,4))</f>
        <v/>
      </c>
      <c r="J17" s="153"/>
      <c r="K17" s="135"/>
      <c r="L17" s="154"/>
      <c r="M17" s="135"/>
      <c r="N17" s="161"/>
      <c r="O17" s="159"/>
      <c r="P17" s="161"/>
      <c r="Q17" s="140"/>
      <c r="R17" s="141"/>
      <c r="S17" s="142"/>
      <c r="Y17" s="311"/>
      <c r="Z17" s="311"/>
      <c r="AA17" s="410" t="s">
        <v>66</v>
      </c>
      <c r="AB17" s="411">
        <v>120</v>
      </c>
      <c r="AC17" s="411">
        <v>90</v>
      </c>
      <c r="AD17" s="411">
        <v>60</v>
      </c>
      <c r="AE17" s="411">
        <v>40</v>
      </c>
      <c r="AF17" s="411">
        <v>25</v>
      </c>
      <c r="AG17" s="411">
        <v>15</v>
      </c>
      <c r="AH17" s="411">
        <v>8</v>
      </c>
      <c r="AI17"/>
      <c r="AJ17"/>
      <c r="AK17"/>
    </row>
    <row r="18" spans="1:37" s="34" customFormat="1" ht="12.95" customHeight="1" x14ac:dyDescent="0.2">
      <c r="A18" s="144"/>
      <c r="B18" s="273"/>
      <c r="C18" s="269"/>
      <c r="D18" s="269"/>
      <c r="E18" s="155"/>
      <c r="F18" s="146"/>
      <c r="G18" s="146"/>
      <c r="H18" s="147"/>
      <c r="I18" s="135"/>
      <c r="J18" s="156"/>
      <c r="K18" s="148" t="s">
        <v>0</v>
      </c>
      <c r="L18" s="157"/>
      <c r="M18" s="150" t="s">
        <v>203</v>
      </c>
      <c r="N18" s="167"/>
      <c r="O18" s="159"/>
      <c r="P18" s="161"/>
      <c r="Q18" s="140"/>
      <c r="R18" s="141"/>
      <c r="S18" s="142"/>
      <c r="Y18" s="311"/>
      <c r="Z18" s="311"/>
      <c r="AA18" s="410" t="s">
        <v>67</v>
      </c>
      <c r="AB18" s="411">
        <v>90</v>
      </c>
      <c r="AC18" s="411">
        <v>60</v>
      </c>
      <c r="AD18" s="411">
        <v>40</v>
      </c>
      <c r="AE18" s="411">
        <v>25</v>
      </c>
      <c r="AF18" s="411">
        <v>15</v>
      </c>
      <c r="AG18" s="411">
        <v>8</v>
      </c>
      <c r="AH18" s="411">
        <v>4</v>
      </c>
      <c r="AI18"/>
      <c r="AJ18"/>
      <c r="AK18"/>
    </row>
    <row r="19" spans="1:37" s="34" customFormat="1" ht="12.95" customHeight="1" x14ac:dyDescent="0.2">
      <c r="A19" s="144">
        <v>7</v>
      </c>
      <c r="B19" s="236" t="str">
        <f>IF($E19="","",VLOOKUP($E19,'[1]F12 elő'!$A$7:$O$22,14))</f>
        <v/>
      </c>
      <c r="C19" s="260" t="str">
        <f>IF($E19="","",VLOOKUP($E19,'[1]F12 elő'!$A$7:$O$22,15))</f>
        <v/>
      </c>
      <c r="D19" s="260" t="str">
        <f>IF($E19="","",VLOOKUP($E19,'[1]F12 elő'!$A$7:$O$22,5))</f>
        <v/>
      </c>
      <c r="E19" s="133"/>
      <c r="F19" s="152"/>
      <c r="G19" s="152" t="str">
        <f>IF($E19="","",VLOOKUP($E19,'[1]F12 elő'!$A$7:$O$22,3))</f>
        <v/>
      </c>
      <c r="H19" s="152"/>
      <c r="I19" s="152" t="str">
        <f>IF($E19="","",VLOOKUP($E19,'[1]F12 elő'!$A$7:$O$22,4))</f>
        <v/>
      </c>
      <c r="J19" s="136"/>
      <c r="K19" s="135"/>
      <c r="L19" s="160"/>
      <c r="M19" s="135"/>
      <c r="N19" s="159"/>
      <c r="O19" s="159"/>
      <c r="P19" s="161"/>
      <c r="Q19" s="140"/>
      <c r="R19" s="141"/>
      <c r="S19" s="142"/>
      <c r="Y19" s="311"/>
      <c r="Z19" s="311"/>
      <c r="AA19" s="410" t="s">
        <v>68</v>
      </c>
      <c r="AB19" s="411">
        <v>60</v>
      </c>
      <c r="AC19" s="411">
        <v>40</v>
      </c>
      <c r="AD19" s="411">
        <v>25</v>
      </c>
      <c r="AE19" s="411">
        <v>15</v>
      </c>
      <c r="AF19" s="411">
        <v>8</v>
      </c>
      <c r="AG19" s="411">
        <v>4</v>
      </c>
      <c r="AH19" s="411">
        <v>2</v>
      </c>
      <c r="AI19"/>
      <c r="AJ19"/>
      <c r="AK19"/>
    </row>
    <row r="20" spans="1:37" s="34" customFormat="1" ht="12.95" customHeight="1" x14ac:dyDescent="0.2">
      <c r="A20" s="144"/>
      <c r="B20" s="273"/>
      <c r="C20" s="269"/>
      <c r="D20" s="269"/>
      <c r="E20" s="145"/>
      <c r="F20" s="146"/>
      <c r="G20" s="146"/>
      <c r="H20" s="147"/>
      <c r="I20" s="333" t="s">
        <v>0</v>
      </c>
      <c r="J20" s="149"/>
      <c r="K20" s="150"/>
      <c r="L20" s="162"/>
      <c r="M20" s="135"/>
      <c r="N20" s="159"/>
      <c r="O20" s="159"/>
      <c r="P20" s="161"/>
      <c r="Q20" s="140"/>
      <c r="R20" s="141"/>
      <c r="S20" s="142"/>
      <c r="Y20" s="311"/>
      <c r="Z20" s="311"/>
      <c r="AA20" s="410" t="s">
        <v>69</v>
      </c>
      <c r="AB20" s="411">
        <v>40</v>
      </c>
      <c r="AC20" s="411">
        <v>25</v>
      </c>
      <c r="AD20" s="411">
        <v>15</v>
      </c>
      <c r="AE20" s="411">
        <v>8</v>
      </c>
      <c r="AF20" s="411">
        <v>4</v>
      </c>
      <c r="AG20" s="411">
        <v>2</v>
      </c>
      <c r="AH20" s="411">
        <v>1</v>
      </c>
      <c r="AI20"/>
      <c r="AJ20"/>
      <c r="AK20"/>
    </row>
    <row r="21" spans="1:37" s="34" customFormat="1" ht="12.95" customHeight="1" x14ac:dyDescent="0.2">
      <c r="A21" s="144">
        <v>8</v>
      </c>
      <c r="B21" s="236" t="str">
        <f>IF($E21="","",VLOOKUP($E21,'[1]F12 elő'!$A$7:$O$22,14))</f>
        <v/>
      </c>
      <c r="C21" s="260" t="str">
        <f>IF($E21="","",VLOOKUP($E21,'[1]F12 elő'!$A$7:$O$22,15))</f>
        <v/>
      </c>
      <c r="D21" s="260" t="str">
        <f>IF($E21="","",VLOOKUP($E21,'[1]F12 elő'!$A$7:$O$22,5))</f>
        <v/>
      </c>
      <c r="E21" s="133"/>
      <c r="F21" s="152"/>
      <c r="G21" s="152" t="str">
        <f>IF($E21="","",VLOOKUP($E21,'[1]F12 elő'!$A$7:$O$22,3))</f>
        <v/>
      </c>
      <c r="H21" s="152"/>
      <c r="I21" s="152" t="str">
        <f>IF($E21="","",VLOOKUP($E21,'[1]F12 elő'!$A$7:$O$22,4))</f>
        <v/>
      </c>
      <c r="J21" s="163"/>
      <c r="K21" s="135"/>
      <c r="L21" s="135"/>
      <c r="M21" s="135"/>
      <c r="N21" s="159"/>
      <c r="O21" s="159"/>
      <c r="P21" s="161"/>
      <c r="Q21" s="140"/>
      <c r="R21" s="141"/>
      <c r="S21" s="142"/>
      <c r="Y21" s="311"/>
      <c r="Z21" s="311"/>
      <c r="AA21" s="410" t="s">
        <v>70</v>
      </c>
      <c r="AB21" s="411">
        <v>25</v>
      </c>
      <c r="AC21" s="411">
        <v>15</v>
      </c>
      <c r="AD21" s="411">
        <v>10</v>
      </c>
      <c r="AE21" s="411">
        <v>6</v>
      </c>
      <c r="AF21" s="411">
        <v>3</v>
      </c>
      <c r="AG21" s="411">
        <v>1</v>
      </c>
      <c r="AH21" s="411">
        <v>0</v>
      </c>
      <c r="AI21"/>
      <c r="AJ21"/>
      <c r="AK21"/>
    </row>
    <row r="22" spans="1:37" s="34" customFormat="1" ht="12.95" customHeight="1" x14ac:dyDescent="0.2">
      <c r="A22" s="144"/>
      <c r="B22" s="273"/>
      <c r="C22" s="269"/>
      <c r="D22" s="269"/>
      <c r="E22" s="145"/>
      <c r="F22" s="164"/>
      <c r="G22" s="164"/>
      <c r="H22" s="168"/>
      <c r="I22" s="164"/>
      <c r="J22" s="156"/>
      <c r="K22" s="135"/>
      <c r="L22" s="135"/>
      <c r="M22" s="135"/>
      <c r="N22" s="159"/>
      <c r="O22" s="148" t="s">
        <v>0</v>
      </c>
      <c r="P22" s="157"/>
      <c r="Q22" s="150" t="s">
        <v>203</v>
      </c>
      <c r="R22" s="158"/>
      <c r="S22" s="142"/>
      <c r="Y22" s="311"/>
      <c r="Z22" s="311"/>
      <c r="AA22" s="410" t="s">
        <v>71</v>
      </c>
      <c r="AB22" s="411">
        <v>15</v>
      </c>
      <c r="AC22" s="411">
        <v>10</v>
      </c>
      <c r="AD22" s="411">
        <v>6</v>
      </c>
      <c r="AE22" s="411">
        <v>3</v>
      </c>
      <c r="AF22" s="411">
        <v>1</v>
      </c>
      <c r="AG22" s="411">
        <v>0</v>
      </c>
      <c r="AH22" s="411">
        <v>0</v>
      </c>
      <c r="AI22"/>
      <c r="AJ22"/>
      <c r="AK22"/>
    </row>
    <row r="23" spans="1:37" s="34" customFormat="1" ht="12.95" customHeight="1" x14ac:dyDescent="0.2">
      <c r="A23" s="144">
        <v>9</v>
      </c>
      <c r="B23" s="236" t="str">
        <f>IF($E23="","",VLOOKUP($E23,'[1]F12 elő'!$A$7:$O$22,14))</f>
        <v/>
      </c>
      <c r="C23" s="260" t="str">
        <f>IF($E23="","",VLOOKUP($E23,'[1]F12 elő'!$A$7:$O$22,15))</f>
        <v/>
      </c>
      <c r="D23" s="260" t="str">
        <f>IF($E23="","",VLOOKUP($E23,'[1]F12 elő'!$A$7:$O$22,5))</f>
        <v/>
      </c>
      <c r="E23" s="133"/>
      <c r="F23" s="152"/>
      <c r="G23" s="152" t="str">
        <f>IF($E23="","",VLOOKUP($E23,'[1]F12 elő'!$A$7:$O$22,3))</f>
        <v/>
      </c>
      <c r="H23" s="152"/>
      <c r="I23" s="152" t="str">
        <f>IF($E23="","",VLOOKUP($E23,'[1]F12 elő'!$A$7:$O$22,4))</f>
        <v/>
      </c>
      <c r="J23" s="136"/>
      <c r="K23" s="135"/>
      <c r="L23" s="135"/>
      <c r="M23" s="135"/>
      <c r="N23" s="159"/>
      <c r="O23" s="135"/>
      <c r="P23" s="161"/>
      <c r="Q23" s="135" t="s">
        <v>205</v>
      </c>
      <c r="R23" s="159"/>
      <c r="S23" s="142"/>
      <c r="Y23" s="311"/>
      <c r="Z23" s="311"/>
      <c r="AA23" s="410" t="s">
        <v>72</v>
      </c>
      <c r="AB23" s="411">
        <v>10</v>
      </c>
      <c r="AC23" s="411">
        <v>6</v>
      </c>
      <c r="AD23" s="411">
        <v>3</v>
      </c>
      <c r="AE23" s="411">
        <v>1</v>
      </c>
      <c r="AF23" s="411">
        <v>0</v>
      </c>
      <c r="AG23" s="411">
        <v>0</v>
      </c>
      <c r="AH23" s="411">
        <v>0</v>
      </c>
      <c r="AI23"/>
      <c r="AJ23"/>
      <c r="AK23"/>
    </row>
    <row r="24" spans="1:37" s="34" customFormat="1" ht="12.95" customHeight="1" x14ac:dyDescent="0.2">
      <c r="A24" s="144"/>
      <c r="B24" s="273"/>
      <c r="C24" s="269"/>
      <c r="D24" s="269"/>
      <c r="E24" s="145"/>
      <c r="F24" s="146"/>
      <c r="G24" s="146"/>
      <c r="H24" s="147"/>
      <c r="I24" s="333" t="s">
        <v>0</v>
      </c>
      <c r="J24" s="149"/>
      <c r="K24" s="150"/>
      <c r="L24" s="150"/>
      <c r="M24" s="135"/>
      <c r="N24" s="159"/>
      <c r="O24" s="159"/>
      <c r="P24" s="161"/>
      <c r="Q24" s="140"/>
      <c r="R24" s="141"/>
      <c r="S24" s="142"/>
      <c r="Y24" s="311"/>
      <c r="Z24" s="311"/>
      <c r="AA24" s="410" t="s">
        <v>73</v>
      </c>
      <c r="AB24" s="411">
        <v>6</v>
      </c>
      <c r="AC24" s="411">
        <v>3</v>
      </c>
      <c r="AD24" s="411">
        <v>1</v>
      </c>
      <c r="AE24" s="411">
        <v>0</v>
      </c>
      <c r="AF24" s="411">
        <v>0</v>
      </c>
      <c r="AG24" s="411">
        <v>0</v>
      </c>
      <c r="AH24" s="411">
        <v>0</v>
      </c>
      <c r="AI24"/>
      <c r="AJ24"/>
      <c r="AK24"/>
    </row>
    <row r="25" spans="1:37" s="34" customFormat="1" ht="12.95" customHeight="1" x14ac:dyDescent="0.2">
      <c r="A25" s="144">
        <v>10</v>
      </c>
      <c r="B25" s="236" t="str">
        <f>IF($E25="","",VLOOKUP($E25,'[1]F12 elő'!$A$7:$O$22,14))</f>
        <v/>
      </c>
      <c r="C25" s="260" t="str">
        <f>IF($E25="","",VLOOKUP($E25,'[1]F12 elő'!$A$7:$O$22,15))</f>
        <v/>
      </c>
      <c r="D25" s="260" t="str">
        <f>IF($E25="","",VLOOKUP($E25,'[1]F12 elő'!$A$7:$O$22,5))</f>
        <v/>
      </c>
      <c r="E25" s="133"/>
      <c r="F25" s="152"/>
      <c r="G25" s="152" t="str">
        <f>IF($E25="","",VLOOKUP($E25,'[1]F12 elő'!$A$7:$O$22,3))</f>
        <v/>
      </c>
      <c r="H25" s="152"/>
      <c r="I25" s="152" t="str">
        <f>IF($E25="","",VLOOKUP($E25,'[1]F12 elő'!$A$7:$O$22,4))</f>
        <v/>
      </c>
      <c r="J25" s="153"/>
      <c r="K25" s="135"/>
      <c r="L25" s="154"/>
      <c r="M25" s="135"/>
      <c r="N25" s="159"/>
      <c r="O25" s="159"/>
      <c r="P25" s="161"/>
      <c r="Q25" s="140"/>
      <c r="R25" s="141"/>
      <c r="S25" s="142"/>
      <c r="Y25" s="311"/>
      <c r="Z25" s="311"/>
      <c r="AA25" s="410" t="s">
        <v>78</v>
      </c>
      <c r="AB25" s="411">
        <v>3</v>
      </c>
      <c r="AC25" s="411">
        <v>2</v>
      </c>
      <c r="AD25" s="411">
        <v>1</v>
      </c>
      <c r="AE25" s="411">
        <v>0</v>
      </c>
      <c r="AF25" s="411">
        <v>0</v>
      </c>
      <c r="AG25" s="411">
        <v>0</v>
      </c>
      <c r="AH25" s="411">
        <v>0</v>
      </c>
      <c r="AI25"/>
      <c r="AJ25"/>
      <c r="AK25"/>
    </row>
    <row r="26" spans="1:37" s="34" customFormat="1" ht="12.95" customHeight="1" x14ac:dyDescent="0.2">
      <c r="A26" s="144"/>
      <c r="B26" s="273"/>
      <c r="C26" s="269"/>
      <c r="D26" s="269"/>
      <c r="E26" s="155"/>
      <c r="F26" s="146"/>
      <c r="G26" s="146"/>
      <c r="H26" s="147"/>
      <c r="I26" s="135"/>
      <c r="J26" s="156"/>
      <c r="K26" s="148" t="s">
        <v>0</v>
      </c>
      <c r="L26" s="157"/>
      <c r="M26" s="150" t="s">
        <v>110</v>
      </c>
      <c r="N26" s="158"/>
      <c r="O26" s="159"/>
      <c r="P26" s="161"/>
      <c r="Q26" s="140"/>
      <c r="R26" s="141"/>
      <c r="S26" s="142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5" customHeight="1" x14ac:dyDescent="0.2">
      <c r="A27" s="144">
        <v>11</v>
      </c>
      <c r="B27" s="236" t="str">
        <f>IF($E27="","",VLOOKUP($E27,'[1]F12 elő'!$A$7:$O$22,14))</f>
        <v/>
      </c>
      <c r="C27" s="260" t="str">
        <f>IF($E27="","",VLOOKUP($E27,'[1]F12 elő'!$A$7:$O$22,15))</f>
        <v/>
      </c>
      <c r="D27" s="260" t="str">
        <f>IF($E27="","",VLOOKUP($E27,'[1]F12 elő'!$A$7:$O$22,5))</f>
        <v/>
      </c>
      <c r="E27" s="133"/>
      <c r="F27" s="152"/>
      <c r="G27" s="152" t="str">
        <f>IF($E27="","",VLOOKUP($E27,'[1]F12 elő'!$A$7:$O$22,3))</f>
        <v/>
      </c>
      <c r="H27" s="152"/>
      <c r="I27" s="152" t="str">
        <f>IF($E27="","",VLOOKUP($E27,'[1]F12 elő'!$A$7:$O$22,4))</f>
        <v/>
      </c>
      <c r="J27" s="136"/>
      <c r="K27" s="135"/>
      <c r="L27" s="160"/>
      <c r="M27" s="135"/>
      <c r="N27" s="161"/>
      <c r="O27" s="159"/>
      <c r="P27" s="161"/>
      <c r="Q27" s="140"/>
      <c r="R27" s="141"/>
      <c r="S27" s="142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5" customHeight="1" x14ac:dyDescent="0.2">
      <c r="A28" s="169"/>
      <c r="B28" s="273"/>
      <c r="C28" s="269"/>
      <c r="D28" s="269"/>
      <c r="E28" s="155"/>
      <c r="F28" s="146"/>
      <c r="G28" s="146"/>
      <c r="H28" s="147"/>
      <c r="I28" s="333" t="s">
        <v>0</v>
      </c>
      <c r="J28" s="149"/>
      <c r="K28" s="150"/>
      <c r="L28" s="162"/>
      <c r="M28" s="135"/>
      <c r="N28" s="161"/>
      <c r="O28" s="159"/>
      <c r="P28" s="161"/>
      <c r="Q28" s="140"/>
      <c r="R28" s="141"/>
      <c r="S28" s="142"/>
    </row>
    <row r="29" spans="1:37" s="34" customFormat="1" ht="12.95" customHeight="1" x14ac:dyDescent="0.2">
      <c r="A29" s="132">
        <v>12</v>
      </c>
      <c r="B29" s="236" t="str">
        <f>IF($E29="","",VLOOKUP($E29,'[1]F12 elő'!$A$7:$O$22,14))</f>
        <v/>
      </c>
      <c r="C29" s="260" t="str">
        <f>IF($E29="","",VLOOKUP($E29,'[1]F12 elő'!$A$7:$O$22,15))</f>
        <v/>
      </c>
      <c r="D29" s="260" t="str">
        <f>IF($E29="","",VLOOKUP($E29,'[1]F12 elő'!$A$7:$O$22,5))</f>
        <v/>
      </c>
      <c r="E29" s="133"/>
      <c r="F29" s="134"/>
      <c r="G29" s="134" t="str">
        <f>IF($E29="","",VLOOKUP($E29,'[1]F12 elő'!$A$7:$O$22,3))</f>
        <v/>
      </c>
      <c r="H29" s="134"/>
      <c r="I29" s="134" t="str">
        <f>IF($E29="","",VLOOKUP($E29,'[1]F12 elő'!$A$7:$O$22,4))</f>
        <v/>
      </c>
      <c r="J29" s="163"/>
      <c r="K29" s="135"/>
      <c r="L29" s="135"/>
      <c r="M29" s="135"/>
      <c r="N29" s="161"/>
      <c r="O29" s="159"/>
      <c r="P29" s="161"/>
      <c r="Q29" s="140"/>
      <c r="R29" s="141"/>
      <c r="S29" s="142"/>
    </row>
    <row r="30" spans="1:37" s="34" customFormat="1" ht="12.95" customHeight="1" x14ac:dyDescent="0.2">
      <c r="A30" s="144"/>
      <c r="B30" s="273"/>
      <c r="C30" s="269"/>
      <c r="D30" s="269"/>
      <c r="E30" s="155"/>
      <c r="F30" s="135"/>
      <c r="G30" s="135"/>
      <c r="H30" s="65"/>
      <c r="I30" s="164"/>
      <c r="J30" s="156"/>
      <c r="K30" s="135"/>
      <c r="L30" s="135"/>
      <c r="M30" s="148" t="s">
        <v>0</v>
      </c>
      <c r="N30" s="157"/>
      <c r="O30" s="150" t="s">
        <v>111</v>
      </c>
      <c r="P30" s="167"/>
      <c r="Q30" s="140"/>
      <c r="R30" s="141"/>
      <c r="S30" s="142"/>
    </row>
    <row r="31" spans="1:37" s="34" customFormat="1" ht="12.95" customHeight="1" x14ac:dyDescent="0.2">
      <c r="A31" s="144">
        <v>13</v>
      </c>
      <c r="B31" s="236" t="str">
        <f>IF($E31="","",VLOOKUP($E31,'[1]F12 elő'!$A$7:$O$22,14))</f>
        <v/>
      </c>
      <c r="C31" s="260" t="str">
        <f>IF($E31="","",VLOOKUP($E31,'[1]F12 elő'!$A$7:$O$22,15))</f>
        <v/>
      </c>
      <c r="D31" s="260" t="str">
        <f>IF($E31="","",VLOOKUP($E31,'[1]F12 elő'!$A$7:$O$22,5))</f>
        <v/>
      </c>
      <c r="E31" s="133"/>
      <c r="F31" s="152"/>
      <c r="G31" s="152" t="str">
        <f>IF($E31="","",VLOOKUP($E31,'[1]F12 elő'!$A$7:$O$22,3))</f>
        <v/>
      </c>
      <c r="H31" s="152"/>
      <c r="I31" s="152" t="str">
        <f>IF($E31="","",VLOOKUP($E31,'[1]F12 elő'!$A$7:$O$22,4))</f>
        <v/>
      </c>
      <c r="J31" s="165"/>
      <c r="K31" s="135"/>
      <c r="L31" s="135"/>
      <c r="M31" s="135"/>
      <c r="N31" s="161"/>
      <c r="O31" s="135" t="s">
        <v>205</v>
      </c>
      <c r="P31" s="159"/>
      <c r="Q31" s="140"/>
      <c r="R31" s="141"/>
      <c r="S31" s="142"/>
    </row>
    <row r="32" spans="1:37" s="34" customFormat="1" ht="12.95" customHeight="1" x14ac:dyDescent="0.2">
      <c r="A32" s="144"/>
      <c r="B32" s="273"/>
      <c r="C32" s="269"/>
      <c r="D32" s="269"/>
      <c r="E32" s="155"/>
      <c r="F32" s="146"/>
      <c r="G32" s="146"/>
      <c r="H32" s="147"/>
      <c r="I32" s="148" t="s">
        <v>0</v>
      </c>
      <c r="J32" s="149"/>
      <c r="K32" s="150"/>
      <c r="L32" s="150"/>
      <c r="M32" s="135"/>
      <c r="N32" s="161"/>
      <c r="O32" s="159"/>
      <c r="P32" s="159"/>
      <c r="Q32" s="140"/>
      <c r="R32" s="141"/>
      <c r="S32" s="142"/>
    </row>
    <row r="33" spans="1:19" s="34" customFormat="1" ht="12.95" customHeight="1" x14ac:dyDescent="0.2">
      <c r="A33" s="144">
        <v>14</v>
      </c>
      <c r="B33" s="236" t="str">
        <f>IF($E33="","",VLOOKUP($E33,'[1]F12 elő'!$A$7:$O$22,14))</f>
        <v/>
      </c>
      <c r="C33" s="260" t="str">
        <f>IF($E33="","",VLOOKUP($E33,'[1]F12 elő'!$A$7:$O$22,15))</f>
        <v/>
      </c>
      <c r="D33" s="260" t="str">
        <f>IF($E33="","",VLOOKUP($E33,'[1]F12 elő'!$A$7:$O$22,5))</f>
        <v/>
      </c>
      <c r="E33" s="133"/>
      <c r="F33" s="152"/>
      <c r="G33" s="152" t="str">
        <f>IF($E33="","",VLOOKUP($E33,'[1]F12 elő'!$A$7:$O$22,3))</f>
        <v/>
      </c>
      <c r="H33" s="152"/>
      <c r="I33" s="152" t="str">
        <f>IF($E33="","",VLOOKUP($E33,'[1]F12 elő'!$A$7:$O$22,4))</f>
        <v/>
      </c>
      <c r="J33" s="153"/>
      <c r="K33" s="135"/>
      <c r="L33" s="154"/>
      <c r="M33" s="135"/>
      <c r="N33" s="161"/>
      <c r="O33" s="159"/>
      <c r="P33" s="159"/>
      <c r="Q33" s="140"/>
      <c r="R33" s="141"/>
      <c r="S33" s="142"/>
    </row>
    <row r="34" spans="1:19" s="34" customFormat="1" ht="12.95" customHeight="1" x14ac:dyDescent="0.2">
      <c r="A34" s="144"/>
      <c r="B34" s="273"/>
      <c r="C34" s="269"/>
      <c r="D34" s="269"/>
      <c r="E34" s="155"/>
      <c r="F34" s="146"/>
      <c r="G34" s="146"/>
      <c r="H34" s="147"/>
      <c r="I34" s="135"/>
      <c r="J34" s="156"/>
      <c r="K34" s="148" t="s">
        <v>0</v>
      </c>
      <c r="L34" s="157"/>
      <c r="M34" s="150" t="s">
        <v>111</v>
      </c>
      <c r="N34" s="167"/>
      <c r="O34" s="159"/>
      <c r="P34" s="159"/>
      <c r="Q34" s="140"/>
      <c r="R34" s="141"/>
      <c r="S34" s="142"/>
    </row>
    <row r="35" spans="1:19" s="34" customFormat="1" ht="12.95" customHeight="1" x14ac:dyDescent="0.2">
      <c r="A35" s="144">
        <v>15</v>
      </c>
      <c r="B35" s="236" t="str">
        <f>IF($E35="","",VLOOKUP($E35,'[1]F12 elő'!$A$7:$O$22,14))</f>
        <v/>
      </c>
      <c r="C35" s="260" t="str">
        <f>IF($E35="","",VLOOKUP($E35,'[1]F12 elő'!$A$7:$O$22,15))</f>
        <v/>
      </c>
      <c r="D35" s="260" t="str">
        <f>IF($E35="","",VLOOKUP($E35,'[1]F12 elő'!$A$7:$O$22,5))</f>
        <v/>
      </c>
      <c r="E35" s="133"/>
      <c r="F35" s="152"/>
      <c r="G35" s="152" t="str">
        <f>IF($E35="","",VLOOKUP($E35,'[1]F12 elő'!$A$7:$O$22,3))</f>
        <v/>
      </c>
      <c r="H35" s="152"/>
      <c r="I35" s="152" t="str">
        <f>IF($E35="","",VLOOKUP($E35,'[1]F12 elő'!$A$7:$O$22,4))</f>
        <v/>
      </c>
      <c r="J35" s="136"/>
      <c r="K35" s="135"/>
      <c r="L35" s="160"/>
      <c r="M35" s="135"/>
      <c r="N35" s="159"/>
      <c r="O35" s="159"/>
      <c r="P35" s="159"/>
      <c r="Q35" s="140"/>
      <c r="R35" s="141"/>
      <c r="S35" s="142"/>
    </row>
    <row r="36" spans="1:19" s="34" customFormat="1" ht="12.95" customHeight="1" x14ac:dyDescent="0.2">
      <c r="A36" s="144"/>
      <c r="B36" s="273"/>
      <c r="C36" s="269"/>
      <c r="D36" s="269"/>
      <c r="E36" s="145"/>
      <c r="F36" s="146"/>
      <c r="G36" s="146"/>
      <c r="H36" s="147"/>
      <c r="I36" s="148" t="s">
        <v>0</v>
      </c>
      <c r="J36" s="149"/>
      <c r="K36" s="150"/>
      <c r="L36" s="162"/>
      <c r="M36" s="135"/>
      <c r="N36" s="159"/>
      <c r="O36" s="159"/>
      <c r="P36" s="159"/>
      <c r="Q36" s="140"/>
      <c r="R36" s="141"/>
      <c r="S36" s="142"/>
    </row>
    <row r="37" spans="1:19" s="34" customFormat="1" ht="12.95" customHeight="1" x14ac:dyDescent="0.2">
      <c r="A37" s="132">
        <v>16</v>
      </c>
      <c r="B37" s="236" t="str">
        <f>IF($E37="","",VLOOKUP($E37,'[1]F12 elő'!$A$7:$O$22,14))</f>
        <v/>
      </c>
      <c r="C37" s="260" t="str">
        <f>IF($E37="","",VLOOKUP($E37,'[1]F12 elő'!$A$7:$O$22,15))</f>
        <v/>
      </c>
      <c r="D37" s="260" t="str">
        <f>IF($E37="","",VLOOKUP($E37,'[1]F12 elő'!$A$7:$O$22,5))</f>
        <v/>
      </c>
      <c r="E37" s="133"/>
      <c r="F37" s="134"/>
      <c r="G37" s="134" t="str">
        <f>IF($E37="","",VLOOKUP($E37,'[1]F12 elő'!$A$7:$O$22,3))</f>
        <v/>
      </c>
      <c r="H37" s="152"/>
      <c r="I37" s="134" t="str">
        <f>IF($E37="","",VLOOKUP($E37,'[1]F12 elő'!$A$7:$O$22,4))</f>
        <v/>
      </c>
      <c r="J37" s="163"/>
      <c r="K37" s="135"/>
      <c r="L37" s="135"/>
      <c r="M37" s="135"/>
      <c r="N37" s="159"/>
      <c r="O37" s="159"/>
      <c r="P37" s="159"/>
      <c r="Q37" s="140"/>
      <c r="R37" s="141"/>
      <c r="S37" s="142"/>
    </row>
    <row r="38" spans="1:19" s="34" customFormat="1" ht="9.6" customHeight="1" x14ac:dyDescent="0.2">
      <c r="A38" s="170"/>
      <c r="B38" s="145"/>
      <c r="C38" s="145"/>
      <c r="D38" s="145"/>
      <c r="E38" s="145"/>
      <c r="F38" s="164"/>
      <c r="G38" s="164"/>
      <c r="H38" s="168"/>
      <c r="I38" s="135"/>
      <c r="J38" s="156"/>
      <c r="K38" s="135"/>
      <c r="L38" s="135"/>
      <c r="M38" s="135"/>
      <c r="N38" s="159"/>
      <c r="O38" s="159"/>
      <c r="P38" s="159"/>
      <c r="Q38" s="140"/>
      <c r="R38" s="141"/>
      <c r="S38" s="142"/>
    </row>
    <row r="39" spans="1:19" s="34" customFormat="1" ht="9.6" customHeight="1" x14ac:dyDescent="0.2">
      <c r="A39" s="171"/>
      <c r="B39" s="137"/>
      <c r="C39" s="137"/>
      <c r="D39" s="137"/>
      <c r="E39" s="145"/>
      <c r="F39" s="137"/>
      <c r="G39" s="137"/>
      <c r="H39" s="137"/>
      <c r="I39" s="137"/>
      <c r="J39" s="145"/>
      <c r="K39" s="137"/>
      <c r="L39" s="137"/>
      <c r="M39" s="137"/>
      <c r="N39" s="172"/>
      <c r="O39" s="172"/>
      <c r="P39" s="172"/>
      <c r="Q39" s="140"/>
      <c r="R39" s="141"/>
      <c r="S39" s="142"/>
    </row>
    <row r="40" spans="1:19" s="34" customFormat="1" ht="9.6" customHeight="1" x14ac:dyDescent="0.2">
      <c r="A40" s="170"/>
      <c r="B40" s="145"/>
      <c r="C40" s="145"/>
      <c r="D40" s="145"/>
      <c r="E40" s="145"/>
      <c r="F40" s="137"/>
      <c r="G40" s="137"/>
      <c r="I40" s="137"/>
      <c r="J40" s="145"/>
      <c r="K40" s="137"/>
      <c r="L40" s="137"/>
      <c r="M40" s="173"/>
      <c r="N40" s="145"/>
      <c r="O40" s="137"/>
      <c r="P40" s="172"/>
      <c r="Q40" s="140"/>
      <c r="R40" s="141"/>
      <c r="S40" s="142"/>
    </row>
    <row r="41" spans="1:19" s="34" customFormat="1" ht="9.6" customHeight="1" x14ac:dyDescent="0.2">
      <c r="A41" s="170"/>
      <c r="B41" s="137"/>
      <c r="C41" s="137"/>
      <c r="D41" s="137"/>
      <c r="E41" s="145"/>
      <c r="F41" s="137"/>
      <c r="G41" s="137"/>
      <c r="H41" s="137"/>
      <c r="I41" s="137"/>
      <c r="J41" s="145"/>
      <c r="K41" s="137"/>
      <c r="L41" s="137"/>
      <c r="M41" s="137"/>
      <c r="N41" s="172"/>
      <c r="O41" s="137"/>
      <c r="P41" s="172"/>
      <c r="Q41" s="140"/>
      <c r="R41" s="141"/>
      <c r="S41" s="142"/>
    </row>
    <row r="42" spans="1:19" s="34" customFormat="1" ht="9.6" customHeight="1" x14ac:dyDescent="0.2">
      <c r="A42" s="170"/>
      <c r="B42" s="145"/>
      <c r="C42" s="145"/>
      <c r="D42" s="145"/>
      <c r="E42" s="145"/>
      <c r="F42" s="137"/>
      <c r="G42" s="137"/>
      <c r="I42" s="173"/>
      <c r="J42" s="145"/>
      <c r="K42" s="137"/>
      <c r="L42" s="137"/>
      <c r="M42" s="137"/>
      <c r="N42" s="172"/>
      <c r="O42" s="172"/>
      <c r="P42" s="172"/>
      <c r="Q42" s="140"/>
      <c r="R42" s="141"/>
      <c r="S42" s="142"/>
    </row>
    <row r="43" spans="1:19" s="34" customFormat="1" ht="9.6" customHeight="1" x14ac:dyDescent="0.2">
      <c r="A43" s="170"/>
      <c r="B43" s="137"/>
      <c r="C43" s="137"/>
      <c r="D43" s="137"/>
      <c r="E43" s="145"/>
      <c r="F43" s="137"/>
      <c r="G43" s="137"/>
      <c r="H43" s="137"/>
      <c r="I43" s="137"/>
      <c r="J43" s="145"/>
      <c r="K43" s="137"/>
      <c r="L43" s="174"/>
      <c r="M43" s="137"/>
      <c r="N43" s="172"/>
      <c r="O43" s="172"/>
      <c r="P43" s="172"/>
      <c r="Q43" s="140"/>
      <c r="R43" s="141"/>
      <c r="S43" s="142"/>
    </row>
    <row r="44" spans="1:19" s="34" customFormat="1" ht="9.6" customHeight="1" x14ac:dyDescent="0.2">
      <c r="A44" s="170"/>
      <c r="B44" s="145"/>
      <c r="C44" s="145"/>
      <c r="D44" s="145"/>
      <c r="E44" s="145"/>
      <c r="F44" s="137"/>
      <c r="G44" s="137"/>
      <c r="I44" s="137"/>
      <c r="J44" s="145"/>
      <c r="K44" s="173"/>
      <c r="L44" s="145"/>
      <c r="M44" s="137"/>
      <c r="N44" s="172"/>
      <c r="O44" s="172"/>
      <c r="P44" s="172"/>
      <c r="Q44" s="140"/>
      <c r="R44" s="141"/>
      <c r="S44" s="142"/>
    </row>
    <row r="45" spans="1:19" s="34" customFormat="1" ht="9.6" customHeight="1" x14ac:dyDescent="0.2">
      <c r="A45" s="170"/>
      <c r="B45" s="137"/>
      <c r="C45" s="137"/>
      <c r="D45" s="137"/>
      <c r="E45" s="145"/>
      <c r="F45" s="137"/>
      <c r="G45" s="137"/>
      <c r="H45" s="137"/>
      <c r="I45" s="137"/>
      <c r="J45" s="145"/>
      <c r="K45" s="137"/>
      <c r="L45" s="137"/>
      <c r="M45" s="137"/>
      <c r="N45" s="172"/>
      <c r="O45" s="172"/>
      <c r="P45" s="172"/>
      <c r="Q45" s="140"/>
      <c r="R45" s="141"/>
      <c r="S45" s="142"/>
    </row>
    <row r="46" spans="1:19" s="34" customFormat="1" ht="9.6" customHeight="1" x14ac:dyDescent="0.2">
      <c r="A46" s="170"/>
      <c r="B46" s="145"/>
      <c r="C46" s="145"/>
      <c r="D46" s="145"/>
      <c r="E46" s="145"/>
      <c r="F46" s="137"/>
      <c r="G46" s="137"/>
      <c r="I46" s="173"/>
      <c r="J46" s="145"/>
      <c r="K46" s="137"/>
      <c r="L46" s="137"/>
      <c r="M46" s="137"/>
      <c r="N46" s="172"/>
      <c r="O46" s="172"/>
      <c r="P46" s="172"/>
      <c r="Q46" s="140"/>
      <c r="R46" s="141"/>
      <c r="S46" s="142"/>
    </row>
    <row r="47" spans="1:19" s="34" customFormat="1" ht="9.6" customHeight="1" x14ac:dyDescent="0.2">
      <c r="A47" s="171"/>
      <c r="B47" s="137"/>
      <c r="C47" s="137"/>
      <c r="D47" s="137"/>
      <c r="E47" s="145"/>
      <c r="F47" s="137"/>
      <c r="G47" s="137"/>
      <c r="H47" s="137"/>
      <c r="I47" s="137"/>
      <c r="J47" s="145"/>
      <c r="K47" s="137"/>
      <c r="L47" s="137"/>
      <c r="M47" s="137"/>
      <c r="N47" s="137"/>
      <c r="O47" s="138"/>
      <c r="P47" s="138"/>
      <c r="Q47" s="140"/>
      <c r="R47" s="141"/>
      <c r="S47" s="142"/>
    </row>
    <row r="48" spans="1:19" s="2" customFormat="1" ht="6.75" customHeight="1" x14ac:dyDescent="0.2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">
      <c r="A49" s="181" t="s">
        <v>44</v>
      </c>
      <c r="B49" s="182"/>
      <c r="C49" s="182"/>
      <c r="D49" s="264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">
      <c r="A50" s="265" t="s">
        <v>45</v>
      </c>
      <c r="B50" s="266"/>
      <c r="C50" s="267"/>
      <c r="D50" s="268"/>
      <c r="E50" s="193">
        <v>1</v>
      </c>
      <c r="F50" s="86" t="e">
        <f>IF(E50&gt;$R$57,,UPPER(VLOOKUP(E50,'[1]F12 elő'!$A$7:$Q$134,2)))</f>
        <v>#REF!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">
      <c r="A51" s="205" t="s">
        <v>53</v>
      </c>
      <c r="B51" s="203"/>
      <c r="C51" s="261"/>
      <c r="D51" s="206"/>
      <c r="E51" s="193">
        <v>2</v>
      </c>
      <c r="F51" s="86" t="e">
        <f>IF(E51&gt;$R$57,,UPPER(VLOOKUP(E51,'[1]F12 elő'!$A$7:$Q$134,2)))</f>
        <v>#REF!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1"/>
      <c r="P51" s="202"/>
      <c r="Q51" s="203"/>
      <c r="R51" s="204"/>
    </row>
    <row r="52" spans="1:18" s="18" customFormat="1" ht="9" customHeight="1" x14ac:dyDescent="0.2">
      <c r="A52" s="230"/>
      <c r="B52" s="231"/>
      <c r="C52" s="262"/>
      <c r="D52" s="232"/>
      <c r="E52" s="193">
        <v>3</v>
      </c>
      <c r="F52" s="86" t="e">
        <f>IF(E52&gt;$R$57,,UPPER(VLOOKUP(E52,'[1]F12 elő'!$A$7:$Q$134,2)))</f>
        <v>#REF!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">
      <c r="A53" s="207"/>
      <c r="B53" s="127"/>
      <c r="C53" s="127"/>
      <c r="D53" s="208"/>
      <c r="E53" s="193">
        <v>4</v>
      </c>
      <c r="F53" s="86" t="e">
        <f>IF(E53&gt;$R$57,,UPPER(VLOOKUP(E53,'[1]F12 elő'!$A$7:$Q$134,2)))</f>
        <v>#REF!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">
      <c r="A54" s="218"/>
      <c r="B54" s="233"/>
      <c r="C54" s="233"/>
      <c r="D54" s="263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3"/>
      <c r="P54" s="202"/>
      <c r="Q54" s="203"/>
      <c r="R54" s="204"/>
    </row>
    <row r="55" spans="1:18" s="18" customFormat="1" ht="9" customHeight="1" x14ac:dyDescent="0.2">
      <c r="A55" s="219"/>
      <c r="B55" s="22"/>
      <c r="C55" s="127"/>
      <c r="D55" s="208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">
      <c r="A56" s="219"/>
      <c r="B56" s="22"/>
      <c r="C56" s="258"/>
      <c r="D56" s="228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">
      <c r="A57" s="220"/>
      <c r="B57" s="217"/>
      <c r="C57" s="259"/>
      <c r="D57" s="229"/>
      <c r="E57" s="209"/>
      <c r="F57" s="210"/>
      <c r="G57" s="211"/>
      <c r="H57" s="210"/>
      <c r="I57" s="212"/>
      <c r="J57" s="213" t="s">
        <v>13</v>
      </c>
      <c r="K57" s="203"/>
      <c r="L57" s="202"/>
      <c r="M57" s="203"/>
      <c r="N57" s="204"/>
      <c r="O57" s="203" t="e">
        <f>R4</f>
        <v>#REF!</v>
      </c>
      <c r="P57" s="202"/>
      <c r="Q57" s="203"/>
      <c r="R57" s="214" t="e">
        <f>MIN(4,'[1]F12 elő'!Q5)</f>
        <v>#REF!</v>
      </c>
    </row>
  </sheetData>
  <mergeCells count="1">
    <mergeCell ref="A4:C4"/>
  </mergeCells>
  <conditionalFormatting sqref="B39 B41 B43 B45 B47">
    <cfRule type="cellIs" dxfId="137" priority="4" stopIfTrue="1" operator="equal">
      <formula>"QA"</formula>
    </cfRule>
    <cfRule type="cellIs" dxfId="136" priority="5" stopIfTrue="1" operator="equal">
      <formula>"DA"</formula>
    </cfRule>
  </conditionalFormatting>
  <conditionalFormatting sqref="E7 E9 E11 E13 E15 E17 E19 E21 E23 E25 E27 E29 E31 E33 E35 E37">
    <cfRule type="expression" dxfId="135" priority="2" stopIfTrue="1">
      <formula>$E7&lt;5</formula>
    </cfRule>
  </conditionalFormatting>
  <conditionalFormatting sqref="E39 E41 E43 E45 E47">
    <cfRule type="expression" dxfId="134" priority="10" stopIfTrue="1">
      <formula>AND($E39&lt;9,$C39&gt;0)</formula>
    </cfRule>
  </conditionalFormatting>
  <conditionalFormatting sqref="F7 F9 F11 F13 F15 F17 F19 F21 F23 F25 F27 F29 F31 F33 F35 F37">
    <cfRule type="cellIs" dxfId="133" priority="1" stopIfTrue="1" operator="equal">
      <formula>"Bye"</formula>
    </cfRule>
  </conditionalFormatting>
  <conditionalFormatting sqref="F39 F41 F43 F45 F47">
    <cfRule type="cellIs" dxfId="132" priority="8" stopIfTrue="1" operator="equal">
      <formula>"Bye"</formula>
    </cfRule>
  </conditionalFormatting>
  <conditionalFormatting sqref="F39:I39 F41:I41 F43:I43 F45:I45 F47:I47">
    <cfRule type="expression" dxfId="131" priority="9" stopIfTrue="1">
      <formula>AND($E39&lt;9,$C39&gt;0)</formula>
    </cfRule>
  </conditionalFormatting>
  <conditionalFormatting sqref="H7 H9 H11 H13 H15 H17 H19 H21 H23 H25 H27 H29 H31 H33 H35 H37">
    <cfRule type="expression" dxfId="130" priority="14" stopIfTrue="1">
      <formula>AND($E7&lt;9,$C7&gt;0)</formula>
    </cfRule>
  </conditionalFormatting>
  <conditionalFormatting sqref="I8 K10 I12 M14 I16 K18 I20 O22 I24 K26 I28 M30 I32 K34 I36 M40 I42 K44 I46">
    <cfRule type="expression" dxfId="129" priority="11" stopIfTrue="1">
      <formula>AND($O$1="CU",I8="Umpire")</formula>
    </cfRule>
    <cfRule type="expression" dxfId="128" priority="12" stopIfTrue="1">
      <formula>AND($O$1="CU",I8&lt;&gt;"Umpire",J8&lt;&gt;"")</formula>
    </cfRule>
    <cfRule type="expression" dxfId="127" priority="13" stopIfTrue="1">
      <formula>AND($O$1="CU",I8&lt;&gt;"Umpire")</formula>
    </cfRule>
  </conditionalFormatting>
  <conditionalFormatting sqref="J8 L10 J12 N14 J16 L18 J20 P22 J24 L26 J28 N30 J32 L34 J36 R57">
    <cfRule type="expression" dxfId="126" priority="3" stopIfTrue="1">
      <formula>$O$1="CU"</formula>
    </cfRule>
  </conditionalFormatting>
  <conditionalFormatting sqref="K8 M10 K12 O14 K16 M18 K20 Q22 K24 M26 K28 O30 K32 M34 K36 O40 K42 M44 K46">
    <cfRule type="expression" dxfId="125" priority="6" stopIfTrue="1">
      <formula>J8="as"</formula>
    </cfRule>
    <cfRule type="expression" dxfId="124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5169" r:id="rId3" name="Button 1">
              <controlPr defaultSize="0" print="0" autoFill="0" autoPict="0" macro="[1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0" r:id="rId4" name="Button 2">
              <controlPr defaultSize="0" print="0" autoFill="0" autoPict="0" macro="[1]!Jun_Hide_CU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indexed="42"/>
  </sheetPr>
  <dimension ref="A1:Q157"/>
  <sheetViews>
    <sheetView showGridLines="0" showZeros="0" workbookViewId="0">
      <pane ySplit="6" topLeftCell="A13" activePane="bottomLeft" state="frozen"/>
      <selection activeCell="B7" sqref="B7:O29"/>
      <selection pane="bottomLeft" activeCell="C2" sqref="C2"/>
    </sheetView>
  </sheetViews>
  <sheetFormatPr defaultRowHeight="12.75" x14ac:dyDescent="0.2"/>
  <cols>
    <col min="1" max="1" width="3.85546875" customWidth="1"/>
    <col min="2" max="2" width="13.28515625" customWidth="1"/>
    <col min="3" max="3" width="11.85546875" customWidth="1"/>
    <col min="4" max="4" width="11.85546875" style="40" customWidth="1"/>
    <col min="5" max="5" width="10.7109375" style="334" customWidth="1"/>
    <col min="6" max="6" width="6.140625" style="93" hidden="1" customWidth="1"/>
    <col min="7" max="7" width="35" style="93" customWidth="1"/>
    <col min="8" max="8" width="7.7109375" style="40" customWidth="1"/>
    <col min="9" max="13" width="7.42578125" style="40" hidden="1" customWidth="1"/>
    <col min="14" max="15" width="7.42578125" style="40" customWidth="1"/>
    <col min="16" max="16" width="7.42578125" style="40" hidden="1" customWidth="1"/>
    <col min="17" max="17" width="7.42578125" style="40" customWidth="1"/>
  </cols>
  <sheetData>
    <row r="1" spans="1:17" ht="26.25" x14ac:dyDescent="0.35">
      <c r="A1" s="238" t="str">
        <f>Altalanos!$A$6</f>
        <v>Budapest Csapatbajnokság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5" thickBot="1" x14ac:dyDescent="0.25">
      <c r="B2" s="89" t="s">
        <v>51</v>
      </c>
      <c r="C2" s="356" t="s">
        <v>97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5" thickBot="1" x14ac:dyDescent="0.25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5" thickBot="1" x14ac:dyDescent="0.25">
      <c r="A5" s="248" t="str">
        <f>Altalanos!$A$10</f>
        <v>2024.06.22-07.02.</v>
      </c>
      <c r="B5" s="248"/>
      <c r="C5" s="90" t="str">
        <f>Altalanos!$C$10</f>
        <v>Budapest</v>
      </c>
      <c r="D5" s="91" t="str">
        <f>Altalanos!$D$10</f>
        <v xml:space="preserve">  </v>
      </c>
      <c r="E5" s="91"/>
      <c r="F5" s="91"/>
      <c r="G5" s="91"/>
      <c r="H5" s="280" t="str">
        <f>Altalanos!$E$10</f>
        <v>Zuborné Pázmándy Katalin</v>
      </c>
      <c r="I5" s="337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25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95" customHeight="1" x14ac:dyDescent="0.2">
      <c r="A7" s="244">
        <v>1</v>
      </c>
      <c r="B7" s="95" t="s">
        <v>99</v>
      </c>
      <c r="C7" s="95"/>
      <c r="D7" s="96"/>
      <c r="E7" s="257"/>
      <c r="F7" s="321"/>
      <c r="G7" s="322"/>
      <c r="H7" s="96">
        <v>10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95" customHeight="1" x14ac:dyDescent="0.2">
      <c r="A8" s="244">
        <v>2</v>
      </c>
      <c r="B8" s="95" t="s">
        <v>100</v>
      </c>
      <c r="C8" s="95"/>
      <c r="D8" s="96"/>
      <c r="E8" s="257"/>
      <c r="F8" s="323"/>
      <c r="G8" s="278"/>
      <c r="H8" s="96">
        <v>59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95" customHeight="1" x14ac:dyDescent="0.2">
      <c r="A9" s="244">
        <v>3</v>
      </c>
      <c r="B9" s="95" t="s">
        <v>101</v>
      </c>
      <c r="C9" s="95"/>
      <c r="D9" s="96"/>
      <c r="E9" s="257"/>
      <c r="F9" s="323"/>
      <c r="G9" s="278"/>
      <c r="H9" s="96">
        <v>63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95" customHeight="1" x14ac:dyDescent="0.2">
      <c r="A10" s="244">
        <v>4</v>
      </c>
      <c r="B10" s="95" t="s">
        <v>92</v>
      </c>
      <c r="C10" s="95"/>
      <c r="D10" s="96"/>
      <c r="E10" s="257"/>
      <c r="F10" s="323"/>
      <c r="G10" s="278"/>
      <c r="H10" s="96">
        <v>67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95" customHeight="1" x14ac:dyDescent="0.2">
      <c r="A11" s="244">
        <v>5</v>
      </c>
      <c r="B11" s="95" t="s">
        <v>91</v>
      </c>
      <c r="C11" s="95"/>
      <c r="D11" s="96"/>
      <c r="E11" s="257"/>
      <c r="F11" s="323"/>
      <c r="G11" s="278"/>
      <c r="H11" s="96">
        <v>86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95" customHeight="1" x14ac:dyDescent="0.2">
      <c r="A12" s="244">
        <v>6</v>
      </c>
      <c r="B12" s="95" t="s">
        <v>102</v>
      </c>
      <c r="C12" s="95"/>
      <c r="D12" s="96"/>
      <c r="E12" s="257"/>
      <c r="F12" s="323"/>
      <c r="G12" s="278"/>
      <c r="H12" s="96">
        <v>141</v>
      </c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95" customHeight="1" x14ac:dyDescent="0.2">
      <c r="A13" s="244">
        <v>7</v>
      </c>
      <c r="B13" s="95" t="s">
        <v>103</v>
      </c>
      <c r="C13" s="95"/>
      <c r="D13" s="96"/>
      <c r="E13" s="257"/>
      <c r="F13" s="323"/>
      <c r="G13" s="278"/>
      <c r="H13" s="96">
        <v>171</v>
      </c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95" customHeight="1" x14ac:dyDescent="0.2">
      <c r="A14" s="244">
        <v>8</v>
      </c>
      <c r="B14" s="95" t="s">
        <v>104</v>
      </c>
      <c r="C14" s="95"/>
      <c r="D14" s="96"/>
      <c r="E14" s="257"/>
      <c r="F14" s="323"/>
      <c r="G14" s="278"/>
      <c r="H14" s="96">
        <v>202</v>
      </c>
      <c r="I14" s="96"/>
      <c r="J14" s="241"/>
      <c r="K14" s="239"/>
      <c r="L14" s="243"/>
      <c r="M14" s="239"/>
      <c r="N14" s="235"/>
      <c r="O14" s="96"/>
      <c r="P14" s="331"/>
      <c r="Q14" s="329"/>
    </row>
    <row r="15" spans="1:17" s="11" customFormat="1" ht="18.95" customHeight="1" x14ac:dyDescent="0.2">
      <c r="A15" s="244">
        <v>9</v>
      </c>
      <c r="B15" s="95" t="s">
        <v>105</v>
      </c>
      <c r="C15" s="95"/>
      <c r="D15" s="96"/>
      <c r="E15" s="257"/>
      <c r="F15" s="323"/>
      <c r="G15" s="278"/>
      <c r="H15" s="96">
        <v>221</v>
      </c>
      <c r="I15" s="96"/>
      <c r="J15" s="241"/>
      <c r="K15" s="239"/>
      <c r="L15" s="243"/>
      <c r="M15" s="239"/>
      <c r="N15" s="235"/>
      <c r="O15" s="96"/>
      <c r="P15" s="331"/>
      <c r="Q15" s="329"/>
    </row>
    <row r="16" spans="1:17" s="11" customFormat="1" ht="18.95" customHeight="1" x14ac:dyDescent="0.2">
      <c r="A16" s="244">
        <v>10</v>
      </c>
      <c r="B16" s="95" t="s">
        <v>106</v>
      </c>
      <c r="C16" s="95"/>
      <c r="D16" s="96"/>
      <c r="E16" s="257"/>
      <c r="F16" s="97"/>
      <c r="G16" s="97"/>
      <c r="H16" s="96">
        <v>256</v>
      </c>
      <c r="I16" s="96"/>
      <c r="J16" s="241"/>
      <c r="K16" s="239"/>
      <c r="L16" s="243"/>
      <c r="M16" s="277"/>
      <c r="N16" s="235"/>
      <c r="O16" s="96"/>
      <c r="P16" s="97"/>
      <c r="Q16" s="97"/>
    </row>
    <row r="17" spans="1:17" s="11" customFormat="1" ht="18.95" customHeight="1" x14ac:dyDescent="0.2">
      <c r="A17" s="244">
        <v>11</v>
      </c>
      <c r="B17" s="355" t="s">
        <v>107</v>
      </c>
      <c r="C17" s="95"/>
      <c r="D17" s="96"/>
      <c r="E17" s="257"/>
      <c r="F17" s="97"/>
      <c r="G17" s="97"/>
      <c r="H17" s="96">
        <v>409</v>
      </c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95" customHeight="1" x14ac:dyDescent="0.2">
      <c r="A18" s="244">
        <v>12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95" customHeight="1" x14ac:dyDescent="0.2">
      <c r="A19" s="244">
        <v>13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95" customHeight="1" x14ac:dyDescent="0.2">
      <c r="A20" s="244">
        <v>13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95" customHeight="1" x14ac:dyDescent="0.2">
      <c r="A21" s="244">
        <v>14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95" customHeight="1" x14ac:dyDescent="0.2">
      <c r="A22" s="244">
        <v>15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95" customHeight="1" x14ac:dyDescent="0.2">
      <c r="A23" s="244">
        <v>16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95" customHeight="1" x14ac:dyDescent="0.2">
      <c r="A24" s="244">
        <v>17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95" customHeight="1" x14ac:dyDescent="0.2">
      <c r="A25" s="244">
        <v>18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95" customHeight="1" x14ac:dyDescent="0.2">
      <c r="A26" s="244">
        <v>19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95" customHeight="1" x14ac:dyDescent="0.2">
      <c r="A27" s="244">
        <v>20</v>
      </c>
      <c r="B27" s="95"/>
      <c r="C27" s="95"/>
      <c r="D27" s="96"/>
      <c r="E27" s="257"/>
      <c r="F27" s="97"/>
      <c r="G27" s="97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95" customHeight="1" x14ac:dyDescent="0.2">
      <c r="A28" s="244">
        <v>21</v>
      </c>
      <c r="B28" s="95"/>
      <c r="C28" s="95"/>
      <c r="D28" s="96"/>
      <c r="E28" s="257"/>
      <c r="F28" s="97"/>
      <c r="G28" s="97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95" customHeight="1" x14ac:dyDescent="0.2">
      <c r="A29" s="244">
        <v>22</v>
      </c>
      <c r="B29" s="95"/>
      <c r="C29" s="95"/>
      <c r="D29" s="96"/>
      <c r="E29" s="341"/>
      <c r="F29" s="338"/>
      <c r="G29" s="271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95" customHeight="1" x14ac:dyDescent="0.2">
      <c r="A30" s="244">
        <v>23</v>
      </c>
      <c r="B30" s="95"/>
      <c r="C30" s="95"/>
      <c r="D30" s="96"/>
      <c r="E30" s="342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95" customHeight="1" x14ac:dyDescent="0.2">
      <c r="A31" s="244">
        <v>24</v>
      </c>
      <c r="B31" s="95"/>
      <c r="C31" s="95"/>
      <c r="D31" s="96"/>
      <c r="E31" s="257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95" customHeight="1" x14ac:dyDescent="0.2">
      <c r="A32" s="244">
        <v>25</v>
      </c>
      <c r="B32" s="95"/>
      <c r="C32" s="95"/>
      <c r="D32" s="96"/>
      <c r="E32" s="257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95" customHeight="1" x14ac:dyDescent="0.2">
      <c r="A33" s="244">
        <v>26</v>
      </c>
      <c r="B33" s="95"/>
      <c r="C33" s="95"/>
      <c r="D33" s="96"/>
      <c r="E33" s="335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95" customHeight="1" x14ac:dyDescent="0.2">
      <c r="A34" s="244">
        <v>27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95" customHeight="1" x14ac:dyDescent="0.2">
      <c r="A35" s="244">
        <v>28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95" customHeight="1" x14ac:dyDescent="0.2">
      <c r="A36" s="244">
        <v>29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95" customHeight="1" x14ac:dyDescent="0.2">
      <c r="A37" s="244">
        <v>30</v>
      </c>
      <c r="B37" s="95"/>
      <c r="C37" s="95"/>
      <c r="D37" s="96"/>
      <c r="E37" s="257"/>
      <c r="F37" s="97"/>
      <c r="G37" s="97"/>
      <c r="H37" s="96"/>
      <c r="I37" s="96"/>
      <c r="J37" s="241"/>
      <c r="K37" s="239"/>
      <c r="L37" s="243"/>
      <c r="M37" s="277"/>
      <c r="N37" s="235"/>
      <c r="O37" s="96"/>
      <c r="P37" s="114"/>
      <c r="Q37" s="97"/>
    </row>
    <row r="38" spans="1:17" s="11" customFormat="1" ht="18.95" customHeight="1" x14ac:dyDescent="0.2">
      <c r="A38" s="244">
        <v>31</v>
      </c>
      <c r="B38" s="95"/>
      <c r="C38" s="95"/>
      <c r="D38" s="96"/>
      <c r="E38" s="257"/>
      <c r="F38" s="97"/>
      <c r="G38" s="97"/>
      <c r="H38" s="96"/>
      <c r="I38" s="96"/>
      <c r="J38" s="241"/>
      <c r="K38" s="239"/>
      <c r="L38" s="243"/>
      <c r="M38" s="277"/>
      <c r="N38" s="235"/>
      <c r="O38" s="96"/>
      <c r="P38" s="114"/>
      <c r="Q38" s="97"/>
    </row>
    <row r="39" spans="1:17" s="11" customFormat="1" ht="18.95" customHeight="1" x14ac:dyDescent="0.2">
      <c r="A39" s="244">
        <v>32</v>
      </c>
      <c r="B39" s="95"/>
      <c r="C39" s="95"/>
      <c r="D39" s="96"/>
      <c r="E39" s="257"/>
      <c r="F39" s="97"/>
      <c r="G39" s="97"/>
      <c r="H39" s="323"/>
      <c r="I39" s="278"/>
      <c r="J39" s="241"/>
      <c r="K39" s="239"/>
      <c r="L39" s="243"/>
      <c r="M39" s="277"/>
      <c r="N39" s="235"/>
      <c r="O39" s="97"/>
      <c r="P39" s="114"/>
      <c r="Q39" s="97"/>
    </row>
    <row r="40" spans="1:17" s="11" customFormat="1" ht="18.95" customHeight="1" x14ac:dyDescent="0.2">
      <c r="A40" s="244">
        <v>33</v>
      </c>
      <c r="B40" s="95"/>
      <c r="C40" s="95"/>
      <c r="D40" s="96"/>
      <c r="E40" s="257"/>
      <c r="F40" s="97"/>
      <c r="G40" s="97"/>
      <c r="H40" s="323"/>
      <c r="I40" s="278"/>
      <c r="J40" s="241"/>
      <c r="K40" s="239"/>
      <c r="L40" s="243"/>
      <c r="M40" s="277"/>
      <c r="N40" s="271"/>
      <c r="O40" s="97"/>
      <c r="P40" s="114"/>
      <c r="Q40" s="97"/>
    </row>
    <row r="41" spans="1:17" s="11" customFormat="1" ht="18.95" customHeight="1" x14ac:dyDescent="0.2">
      <c r="A41" s="244">
        <v>34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ref="L41:L104" si="0">IF(Q41="",999,Q41)</f>
        <v>999</v>
      </c>
      <c r="M41" s="277">
        <f t="shared" ref="M41:M104" si="1">IF(P41=999,999,1)</f>
        <v>999</v>
      </c>
      <c r="N41" s="271"/>
      <c r="O41" s="97"/>
      <c r="P41" s="114">
        <f t="shared" ref="P41:P104" si="2">IF(N41="DA",1,IF(N41="WC",2,IF(N41="SE",3,IF(N41="Q",4,IF(N41="LL",5,999)))))</f>
        <v>999</v>
      </c>
      <c r="Q41" s="97"/>
    </row>
    <row r="42" spans="1:17" s="11" customFormat="1" ht="18.95" customHeight="1" x14ac:dyDescent="0.2">
      <c r="A42" s="244">
        <v>35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95" customHeight="1" x14ac:dyDescent="0.2">
      <c r="A43" s="244">
        <v>36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95" customHeight="1" x14ac:dyDescent="0.2">
      <c r="A44" s="244">
        <v>37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95" customHeight="1" x14ac:dyDescent="0.2">
      <c r="A45" s="244">
        <v>38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95" customHeight="1" x14ac:dyDescent="0.2">
      <c r="A46" s="244">
        <v>39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95" customHeight="1" x14ac:dyDescent="0.2">
      <c r="A47" s="244">
        <v>40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95" customHeight="1" x14ac:dyDescent="0.2">
      <c r="A48" s="244">
        <v>41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95" customHeight="1" x14ac:dyDescent="0.2">
      <c r="A49" s="244">
        <v>42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95" customHeight="1" x14ac:dyDescent="0.2">
      <c r="A50" s="244">
        <v>43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95" customHeight="1" x14ac:dyDescent="0.2">
      <c r="A51" s="244">
        <v>44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95" customHeight="1" x14ac:dyDescent="0.2">
      <c r="A52" s="244">
        <v>45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95" customHeight="1" x14ac:dyDescent="0.2">
      <c r="A53" s="244">
        <v>46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95" customHeight="1" x14ac:dyDescent="0.2">
      <c r="A54" s="244">
        <v>47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95" customHeight="1" x14ac:dyDescent="0.2">
      <c r="A55" s="244">
        <v>48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95" customHeight="1" x14ac:dyDescent="0.2">
      <c r="A56" s="244">
        <v>49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95" customHeight="1" x14ac:dyDescent="0.2">
      <c r="A57" s="244">
        <v>50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95" customHeight="1" x14ac:dyDescent="0.2">
      <c r="A58" s="244">
        <v>51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95" customHeight="1" x14ac:dyDescent="0.2">
      <c r="A59" s="244">
        <v>52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95" customHeight="1" x14ac:dyDescent="0.2">
      <c r="A60" s="244">
        <v>53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95" customHeight="1" x14ac:dyDescent="0.2">
      <c r="A61" s="244">
        <v>54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95" customHeight="1" x14ac:dyDescent="0.2">
      <c r="A62" s="244">
        <v>55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95" customHeight="1" x14ac:dyDescent="0.2">
      <c r="A63" s="244">
        <v>56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95" customHeight="1" x14ac:dyDescent="0.2">
      <c r="A64" s="244">
        <v>57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95" customHeight="1" x14ac:dyDescent="0.2">
      <c r="A65" s="244">
        <v>58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95" customHeight="1" x14ac:dyDescent="0.2">
      <c r="A66" s="244">
        <v>59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95" customHeight="1" x14ac:dyDescent="0.2">
      <c r="A67" s="244">
        <v>60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95" customHeight="1" x14ac:dyDescent="0.2">
      <c r="A68" s="244">
        <v>61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95" customHeight="1" x14ac:dyDescent="0.2">
      <c r="A69" s="244">
        <v>62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95" customHeight="1" x14ac:dyDescent="0.2">
      <c r="A70" s="244">
        <v>63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95" customHeight="1" x14ac:dyDescent="0.2">
      <c r="A71" s="244">
        <v>64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95" customHeight="1" x14ac:dyDescent="0.2">
      <c r="A72" s="244">
        <v>65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95" customHeight="1" x14ac:dyDescent="0.2">
      <c r="A73" s="244">
        <v>66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95" customHeight="1" x14ac:dyDescent="0.2">
      <c r="A74" s="244">
        <v>67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95" customHeight="1" x14ac:dyDescent="0.2">
      <c r="A75" s="244">
        <v>68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95" customHeight="1" x14ac:dyDescent="0.2">
      <c r="A76" s="244">
        <v>69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95" customHeight="1" x14ac:dyDescent="0.2">
      <c r="A77" s="244">
        <v>70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95" customHeight="1" x14ac:dyDescent="0.2">
      <c r="A78" s="244">
        <v>71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95" customHeight="1" x14ac:dyDescent="0.2">
      <c r="A79" s="244">
        <v>72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95" customHeight="1" x14ac:dyDescent="0.2">
      <c r="A80" s="244">
        <v>73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95" customHeight="1" x14ac:dyDescent="0.2">
      <c r="A81" s="244">
        <v>74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95" customHeight="1" x14ac:dyDescent="0.2">
      <c r="A82" s="244">
        <v>75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95" customHeight="1" x14ac:dyDescent="0.2">
      <c r="A83" s="244">
        <v>76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95" customHeight="1" x14ac:dyDescent="0.2">
      <c r="A84" s="244">
        <v>77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95" customHeight="1" x14ac:dyDescent="0.2">
      <c r="A85" s="244">
        <v>78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95" customHeight="1" x14ac:dyDescent="0.2">
      <c r="A86" s="244">
        <v>79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95" customHeight="1" x14ac:dyDescent="0.2">
      <c r="A87" s="244">
        <v>80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95" customHeight="1" x14ac:dyDescent="0.2">
      <c r="A88" s="244">
        <v>81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95" customHeight="1" x14ac:dyDescent="0.2">
      <c r="A89" s="244">
        <v>82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95" customHeight="1" x14ac:dyDescent="0.2">
      <c r="A90" s="244">
        <v>83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95" customHeight="1" x14ac:dyDescent="0.2">
      <c r="A91" s="244">
        <v>84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95" customHeight="1" x14ac:dyDescent="0.2">
      <c r="A92" s="244">
        <v>85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95" customHeight="1" x14ac:dyDescent="0.2">
      <c r="A93" s="244">
        <v>86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95" customHeight="1" x14ac:dyDescent="0.2">
      <c r="A94" s="244">
        <v>87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95" customHeight="1" x14ac:dyDescent="0.2">
      <c r="A95" s="244">
        <v>88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95" customHeight="1" x14ac:dyDescent="0.2">
      <c r="A96" s="244">
        <v>89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95" customHeight="1" x14ac:dyDescent="0.2">
      <c r="A97" s="244">
        <v>90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95" customHeight="1" x14ac:dyDescent="0.2">
      <c r="A98" s="244">
        <v>91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95" customHeight="1" x14ac:dyDescent="0.2">
      <c r="A99" s="244">
        <v>92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95" customHeight="1" x14ac:dyDescent="0.2">
      <c r="A100" s="244">
        <v>93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95" customHeight="1" x14ac:dyDescent="0.2">
      <c r="A101" s="244">
        <v>94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95" customHeight="1" x14ac:dyDescent="0.2">
      <c r="A102" s="244">
        <v>95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95" customHeight="1" x14ac:dyDescent="0.2">
      <c r="A103" s="244">
        <v>96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si="0"/>
        <v>999</v>
      </c>
      <c r="M103" s="277">
        <f t="shared" si="1"/>
        <v>999</v>
      </c>
      <c r="N103" s="271"/>
      <c r="O103" s="97"/>
      <c r="P103" s="114">
        <f t="shared" si="2"/>
        <v>999</v>
      </c>
      <c r="Q103" s="97"/>
    </row>
    <row r="104" spans="1:17" s="11" customFormat="1" ht="18.95" customHeight="1" x14ac:dyDescent="0.2">
      <c r="A104" s="244">
        <v>97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si="0"/>
        <v>999</v>
      </c>
      <c r="M104" s="277">
        <f t="shared" si="1"/>
        <v>999</v>
      </c>
      <c r="N104" s="271"/>
      <c r="O104" s="97"/>
      <c r="P104" s="114">
        <f t="shared" si="2"/>
        <v>999</v>
      </c>
      <c r="Q104" s="97"/>
    </row>
    <row r="105" spans="1:17" s="11" customFormat="1" ht="18.95" customHeight="1" x14ac:dyDescent="0.2">
      <c r="A105" s="244">
        <v>98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ref="L105:L157" si="3">IF(Q105="",999,Q105)</f>
        <v>999</v>
      </c>
      <c r="M105" s="277">
        <f t="shared" ref="M105:M157" si="4">IF(P105=999,999,1)</f>
        <v>999</v>
      </c>
      <c r="N105" s="271"/>
      <c r="O105" s="97"/>
      <c r="P105" s="114">
        <f t="shared" ref="P105:P157" si="5">IF(N105="DA",1,IF(N105="WC",2,IF(N105="SE",3,IF(N105="Q",4,IF(N105="LL",5,999)))))</f>
        <v>999</v>
      </c>
      <c r="Q105" s="97"/>
    </row>
    <row r="106" spans="1:17" s="11" customFormat="1" ht="18.95" customHeight="1" x14ac:dyDescent="0.2">
      <c r="A106" s="244">
        <v>99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95" customHeight="1" x14ac:dyDescent="0.2">
      <c r="A107" s="244">
        <v>100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95" customHeight="1" x14ac:dyDescent="0.2">
      <c r="A108" s="244">
        <v>101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95" customHeight="1" x14ac:dyDescent="0.2">
      <c r="A109" s="244">
        <v>102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95" customHeight="1" x14ac:dyDescent="0.2">
      <c r="A110" s="244">
        <v>103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95" customHeight="1" x14ac:dyDescent="0.2">
      <c r="A111" s="244">
        <v>104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95" customHeight="1" x14ac:dyDescent="0.2">
      <c r="A112" s="244">
        <v>105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95" customHeight="1" x14ac:dyDescent="0.2">
      <c r="A113" s="244">
        <v>106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95" customHeight="1" x14ac:dyDescent="0.2">
      <c r="A114" s="244">
        <v>107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95" customHeight="1" x14ac:dyDescent="0.2">
      <c r="A115" s="244">
        <v>108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95" customHeight="1" x14ac:dyDescent="0.2">
      <c r="A116" s="244">
        <v>109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95" customHeight="1" x14ac:dyDescent="0.2">
      <c r="A117" s="244">
        <v>110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95" customHeight="1" x14ac:dyDescent="0.2">
      <c r="A118" s="244">
        <v>111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95" customHeight="1" x14ac:dyDescent="0.2">
      <c r="A119" s="244">
        <v>112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95" customHeight="1" x14ac:dyDescent="0.2">
      <c r="A120" s="244">
        <v>113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95" customHeight="1" x14ac:dyDescent="0.2">
      <c r="A121" s="244">
        <v>114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95" customHeight="1" x14ac:dyDescent="0.2">
      <c r="A122" s="244">
        <v>115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95" customHeight="1" x14ac:dyDescent="0.2">
      <c r="A123" s="244">
        <v>116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95" customHeight="1" x14ac:dyDescent="0.2">
      <c r="A124" s="244">
        <v>117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95" customHeight="1" x14ac:dyDescent="0.2">
      <c r="A125" s="244">
        <v>118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95" customHeight="1" x14ac:dyDescent="0.2">
      <c r="A126" s="244">
        <v>119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95" customHeight="1" x14ac:dyDescent="0.2">
      <c r="A127" s="244">
        <v>120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95" customHeight="1" x14ac:dyDescent="0.2">
      <c r="A128" s="244">
        <v>121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95" customHeight="1" x14ac:dyDescent="0.2">
      <c r="A129" s="244">
        <v>122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95" customHeight="1" x14ac:dyDescent="0.2">
      <c r="A130" s="244">
        <v>123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95" customHeight="1" x14ac:dyDescent="0.2">
      <c r="A131" s="244">
        <v>124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95" customHeight="1" x14ac:dyDescent="0.2">
      <c r="A132" s="244">
        <v>125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95" customHeight="1" x14ac:dyDescent="0.2">
      <c r="A133" s="244">
        <v>126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97"/>
      <c r="P133" s="114">
        <f t="shared" si="5"/>
        <v>999</v>
      </c>
      <c r="Q133" s="97"/>
    </row>
    <row r="134" spans="1:17" s="11" customFormat="1" ht="18.95" customHeight="1" x14ac:dyDescent="0.2">
      <c r="A134" s="244">
        <v>127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97"/>
      <c r="P134" s="114">
        <f t="shared" si="5"/>
        <v>999</v>
      </c>
      <c r="Q134" s="97"/>
    </row>
    <row r="135" spans="1:17" s="11" customFormat="1" ht="18.95" customHeight="1" x14ac:dyDescent="0.2">
      <c r="A135" s="244">
        <v>128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278"/>
      <c r="P135" s="279">
        <f t="shared" si="5"/>
        <v>999</v>
      </c>
      <c r="Q135" s="278"/>
    </row>
    <row r="136" spans="1:17" x14ac:dyDescent="0.2">
      <c r="A136" s="244">
        <v>129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">
      <c r="A137" s="244">
        <v>130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">
      <c r="A138" s="244">
        <v>131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">
      <c r="A139" s="244">
        <v>132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">
      <c r="A140" s="244">
        <v>133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97"/>
      <c r="P140" s="114">
        <f t="shared" si="5"/>
        <v>999</v>
      </c>
      <c r="Q140" s="97"/>
    </row>
    <row r="141" spans="1:17" x14ac:dyDescent="0.2">
      <c r="A141" s="244">
        <v>134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97"/>
      <c r="P141" s="114">
        <f t="shared" si="5"/>
        <v>999</v>
      </c>
      <c r="Q141" s="97"/>
    </row>
    <row r="142" spans="1:17" x14ac:dyDescent="0.2">
      <c r="A142" s="244">
        <v>135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278"/>
      <c r="P142" s="279">
        <f t="shared" si="5"/>
        <v>999</v>
      </c>
      <c r="Q142" s="278"/>
    </row>
    <row r="143" spans="1:17" x14ac:dyDescent="0.2">
      <c r="A143" s="244">
        <v>136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">
      <c r="A144" s="244">
        <v>137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">
      <c r="A145" s="244">
        <v>138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">
      <c r="A146" s="244">
        <v>139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">
      <c r="A147" s="244">
        <v>140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97"/>
      <c r="P147" s="114">
        <f t="shared" si="5"/>
        <v>999</v>
      </c>
      <c r="Q147" s="97"/>
    </row>
    <row r="148" spans="1:17" x14ac:dyDescent="0.2">
      <c r="A148" s="244">
        <v>141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97"/>
      <c r="P148" s="114">
        <f t="shared" si="5"/>
        <v>999</v>
      </c>
      <c r="Q148" s="97"/>
    </row>
    <row r="149" spans="1:17" x14ac:dyDescent="0.2">
      <c r="A149" s="244">
        <v>142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278"/>
      <c r="P149" s="279">
        <f t="shared" si="5"/>
        <v>999</v>
      </c>
      <c r="Q149" s="278"/>
    </row>
    <row r="150" spans="1:17" x14ac:dyDescent="0.2">
      <c r="A150" s="244">
        <v>143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">
      <c r="A151" s="244">
        <v>144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">
      <c r="A152" s="244">
        <v>145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">
      <c r="A153" s="244">
        <v>146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">
      <c r="A154" s="244">
        <v>147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">
      <c r="A155" s="244">
        <v>148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  <row r="156" spans="1:17" x14ac:dyDescent="0.2">
      <c r="A156" s="244">
        <v>149</v>
      </c>
      <c r="B156" s="95"/>
      <c r="C156" s="95"/>
      <c r="D156" s="96"/>
      <c r="E156" s="257"/>
      <c r="F156" s="97"/>
      <c r="G156" s="97"/>
      <c r="H156" s="323"/>
      <c r="I156" s="278"/>
      <c r="J156" s="241" t="e">
        <f>IF(AND(Q156="",#REF!&gt;0,#REF!&lt;5),K156,)</f>
        <v>#REF!</v>
      </c>
      <c r="K156" s="239" t="str">
        <f>IF(D156="","ZZZ9",IF(AND(#REF!&gt;0,#REF!&lt;5),D156&amp;#REF!,D156&amp;"9"))</f>
        <v>ZZZ9</v>
      </c>
      <c r="L156" s="243">
        <f t="shared" si="3"/>
        <v>999</v>
      </c>
      <c r="M156" s="277">
        <f t="shared" si="4"/>
        <v>999</v>
      </c>
      <c r="N156" s="271"/>
      <c r="O156" s="97"/>
      <c r="P156" s="114">
        <f t="shared" si="5"/>
        <v>999</v>
      </c>
      <c r="Q156" s="97"/>
    </row>
    <row r="157" spans="1:17" x14ac:dyDescent="0.2">
      <c r="A157" s="244">
        <v>150</v>
      </c>
      <c r="B157" s="95"/>
      <c r="C157" s="95"/>
      <c r="D157" s="96"/>
      <c r="E157" s="257"/>
      <c r="F157" s="97"/>
      <c r="G157" s="97"/>
      <c r="H157" s="323"/>
      <c r="I157" s="278"/>
      <c r="J157" s="241" t="e">
        <f>IF(AND(Q157="",#REF!&gt;0,#REF!&lt;5),K157,)</f>
        <v>#REF!</v>
      </c>
      <c r="K157" s="239" t="str">
        <f>IF(D157="","ZZZ9",IF(AND(#REF!&gt;0,#REF!&lt;5),D157&amp;#REF!,D157&amp;"9"))</f>
        <v>ZZZ9</v>
      </c>
      <c r="L157" s="243">
        <f t="shared" si="3"/>
        <v>999</v>
      </c>
      <c r="M157" s="277">
        <f t="shared" si="4"/>
        <v>999</v>
      </c>
      <c r="N157" s="271"/>
      <c r="O157" s="97"/>
      <c r="P157" s="114">
        <f t="shared" si="5"/>
        <v>999</v>
      </c>
      <c r="Q157" s="97"/>
    </row>
  </sheetData>
  <conditionalFormatting sqref="A7:D157">
    <cfRule type="expression" dxfId="123" priority="14" stopIfTrue="1">
      <formula>$Q7&gt;=1</formula>
    </cfRule>
  </conditionalFormatting>
  <conditionalFormatting sqref="B7:D38">
    <cfRule type="expression" dxfId="122" priority="1" stopIfTrue="1">
      <formula>$Q7&gt;=1</formula>
    </cfRule>
  </conditionalFormatting>
  <conditionalFormatting sqref="E7:E15">
    <cfRule type="expression" dxfId="121" priority="6" stopIfTrue="1">
      <formula>AND(ROUNDDOWN(($A$4-E7)/365.25,0)&lt;=13,G7&lt;&gt;"OK")</formula>
    </cfRule>
    <cfRule type="expression" dxfId="120" priority="7" stopIfTrue="1">
      <formula>AND(ROUNDDOWN(($A$4-E7)/365.25,0)&lt;=14,G7&lt;&gt;"OK")</formula>
    </cfRule>
    <cfRule type="expression" dxfId="119" priority="8" stopIfTrue="1">
      <formula>AND(ROUNDDOWN(($A$4-E7)/365.25,0)&lt;=17,G7&lt;&gt;"OK")</formula>
    </cfRule>
    <cfRule type="expression" dxfId="118" priority="11" stopIfTrue="1">
      <formula>AND(ROUNDDOWN(($A$4-E7)/365.25,0)&lt;=13,G7&lt;&gt;"OK")</formula>
    </cfRule>
    <cfRule type="expression" dxfId="117" priority="12" stopIfTrue="1">
      <formula>AND(ROUNDDOWN(($A$4-E7)/365.25,0)&lt;=14,G7&lt;&gt;"OK")</formula>
    </cfRule>
    <cfRule type="expression" dxfId="116" priority="13" stopIfTrue="1">
      <formula>AND(ROUNDDOWN(($A$4-E7)/365.25,0)&lt;=17,G7&lt;&gt;"OK")</formula>
    </cfRule>
  </conditionalFormatting>
  <conditionalFormatting sqref="E7:E28 E30:E38">
    <cfRule type="expression" dxfId="115" priority="2" stopIfTrue="1">
      <formula>AND(ROUNDDOWN(($A$4-E7)/365.25,0)&lt;=13,G7&lt;&gt;"OK")</formula>
    </cfRule>
    <cfRule type="expression" dxfId="114" priority="3" stopIfTrue="1">
      <formula>AND(ROUNDDOWN(($A$4-E7)/365.25,0)&lt;=14,G7&lt;&gt;"OK")</formula>
    </cfRule>
    <cfRule type="expression" dxfId="113" priority="4" stopIfTrue="1">
      <formula>AND(ROUNDDOWN(($A$4-E7)/365.25,0)&lt;=17,G7&lt;&gt;"OK")</formula>
    </cfRule>
  </conditionalFormatting>
  <conditionalFormatting sqref="E7:E157">
    <cfRule type="expression" dxfId="112" priority="16" stopIfTrue="1">
      <formula>AND(ROUNDDOWN(($A$4-E7)/365.25,0)&lt;=13,G7&lt;&gt;"OK")</formula>
    </cfRule>
    <cfRule type="expression" dxfId="111" priority="17" stopIfTrue="1">
      <formula>AND(ROUNDDOWN(($A$4-E7)/365.25,0)&lt;=14,G7&lt;&gt;"OK")</formula>
    </cfRule>
    <cfRule type="expression" dxfId="110" priority="18" stopIfTrue="1">
      <formula>AND(ROUNDDOWN(($A$4-E7)/365.25,0)&lt;=17,G7&lt;&gt;"OK")</formula>
    </cfRule>
  </conditionalFormatting>
  <conditionalFormatting sqref="J7:J157">
    <cfRule type="cellIs" dxfId="109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7" max="16383" man="1"/>
    <brk id="47" max="16383" man="1"/>
    <brk id="67" max="16383" man="1"/>
    <brk id="87" max="16383" man="1"/>
    <brk id="107" max="16383" man="1"/>
    <brk id="127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8</vt:i4>
      </vt:variant>
    </vt:vector>
  </HeadingPairs>
  <TitlesOfParts>
    <vt:vector size="28" baseType="lpstr">
      <vt:lpstr>Altalanos</vt:lpstr>
      <vt:lpstr>Birók</vt:lpstr>
      <vt:lpstr>F12 elő</vt:lpstr>
      <vt:lpstr>F12 csapat</vt:lpstr>
      <vt:lpstr>F12 csapat vigasz</vt:lpstr>
      <vt:lpstr>L12 elő</vt:lpstr>
      <vt:lpstr>L12 csapat</vt:lpstr>
      <vt:lpstr>L12 csapat vigasz</vt:lpstr>
      <vt:lpstr>F14 elő</vt:lpstr>
      <vt:lpstr>F14 csapat</vt:lpstr>
      <vt:lpstr>L14 elő</vt:lpstr>
      <vt:lpstr>L14 csapat</vt:lpstr>
      <vt:lpstr>F16 elő</vt:lpstr>
      <vt:lpstr>F16 csapat</vt:lpstr>
      <vt:lpstr>L16 elő</vt:lpstr>
      <vt:lpstr>L16 csapat</vt:lpstr>
      <vt:lpstr>F18 elő</vt:lpstr>
      <vt:lpstr>F18 csapat</vt:lpstr>
      <vt:lpstr>L18 csapat elő</vt:lpstr>
      <vt:lpstr>L18 csapat</vt:lpstr>
      <vt:lpstr>'F14 elő'!Nyomtatási_cím</vt:lpstr>
      <vt:lpstr>'L14 elő'!Nyomtatási_cím</vt:lpstr>
      <vt:lpstr>'L18 csapat elő'!Nyomtatási_cím</vt:lpstr>
      <vt:lpstr>Birók!Nyomtatási_terület</vt:lpstr>
      <vt:lpstr>'F14 csapat'!Nyomtatási_terület</vt:lpstr>
      <vt:lpstr>'F14 elő'!Nyomtatási_terület</vt:lpstr>
      <vt:lpstr>'L14 elő'!Nyomtatási_terület</vt:lpstr>
      <vt:lpstr>'L18 csapat elő'!Nyomtatási_terület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Windows-felhasználó</cp:lastModifiedBy>
  <cp:lastPrinted>2022-08-03T10:37:31Z</cp:lastPrinted>
  <dcterms:created xsi:type="dcterms:W3CDTF">1998-01-18T23:10:02Z</dcterms:created>
  <dcterms:modified xsi:type="dcterms:W3CDTF">2024-10-21T13:36:27Z</dcterms:modified>
  <cp:category>Forms</cp:category>
</cp:coreProperties>
</file>